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585" yWindow="930" windowWidth="15600" windowHeight="9030" tabRatio="830" firstSheet="2" activeTab="2"/>
  </bookViews>
  <sheets>
    <sheet name="Data" sheetId="21" state="hidden" r:id="rId1"/>
    <sheet name="End" sheetId="32" state="hidden" r:id="rId2"/>
    <sheet name="MonSer" sheetId="4" r:id="rId3"/>
    <sheet name="NatBank" sheetId="5" r:id="rId4"/>
  </sheets>
  <definedNames>
    <definedName name="_xlnm.Print_Area" localSheetId="2">MonSer!$A$1:$Y$63</definedName>
    <definedName name="_xlnm.Print_Area" localSheetId="3">NatBank!$A$1:$Y$66</definedName>
    <definedName name="solver_adj" localSheetId="0" hidden="1">Data!$Q$220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Data!$Q$215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U256" i="21" l="1"/>
  <c r="T256" i="21"/>
  <c r="S256" i="21"/>
  <c r="R256" i="21"/>
  <c r="Q256" i="21"/>
  <c r="P256" i="21"/>
  <c r="O256" i="21"/>
  <c r="N256" i="21"/>
  <c r="M256" i="21"/>
  <c r="L256" i="21"/>
  <c r="K256" i="21"/>
  <c r="J256" i="21"/>
  <c r="I256" i="21"/>
  <c r="H256" i="21"/>
  <c r="G256" i="21"/>
  <c r="F256" i="21"/>
  <c r="E256" i="21"/>
  <c r="D256" i="21"/>
  <c r="C256" i="21"/>
  <c r="G250" i="21"/>
  <c r="H250" i="21" s="1"/>
  <c r="I250" i="21" s="1"/>
  <c r="J250" i="21" s="1"/>
  <c r="K250" i="21" s="1"/>
  <c r="L250" i="21" s="1"/>
  <c r="M250" i="21" s="1"/>
  <c r="N250" i="21" s="1"/>
  <c r="O250" i="21" s="1"/>
  <c r="P250" i="21" s="1"/>
  <c r="Q250" i="21" s="1"/>
  <c r="R250" i="21" s="1"/>
  <c r="S250" i="21" s="1"/>
  <c r="T250" i="21" s="1"/>
  <c r="U250" i="21" s="1"/>
  <c r="E250" i="21"/>
  <c r="F250" i="21" s="1"/>
  <c r="D250" i="21"/>
  <c r="U249" i="21"/>
  <c r="T249" i="21"/>
  <c r="S249" i="21"/>
  <c r="R249" i="21"/>
  <c r="Q249" i="21"/>
  <c r="P249" i="21"/>
  <c r="O249" i="21"/>
  <c r="N249" i="21"/>
  <c r="M249" i="21"/>
  <c r="L249" i="21"/>
  <c r="K249" i="21"/>
  <c r="J249" i="21"/>
  <c r="I249" i="21"/>
  <c r="H249" i="21"/>
  <c r="G249" i="21"/>
  <c r="F249" i="21"/>
  <c r="E249" i="21"/>
  <c r="D249" i="21"/>
  <c r="U247" i="21"/>
  <c r="T247" i="21"/>
  <c r="S247" i="21"/>
  <c r="R247" i="21"/>
  <c r="Q247" i="21"/>
  <c r="P247" i="21"/>
  <c r="O247" i="21"/>
  <c r="N247" i="21"/>
  <c r="M247" i="21"/>
  <c r="L247" i="21"/>
  <c r="K247" i="21"/>
  <c r="J247" i="21"/>
  <c r="I247" i="21"/>
  <c r="H247" i="21"/>
  <c r="G247" i="21"/>
  <c r="F247" i="21"/>
  <c r="E247" i="21"/>
  <c r="D247" i="21"/>
  <c r="Q246" i="21"/>
  <c r="O246" i="21"/>
  <c r="K246" i="21"/>
  <c r="G246" i="21"/>
  <c r="U241" i="21"/>
  <c r="T241" i="21"/>
  <c r="S241" i="21"/>
  <c r="R241" i="21"/>
  <c r="Q241" i="21"/>
  <c r="P241" i="21"/>
  <c r="O241" i="21"/>
  <c r="N241" i="21"/>
  <c r="M241" i="21"/>
  <c r="L241" i="21"/>
  <c r="K241" i="21"/>
  <c r="J241" i="21"/>
  <c r="I241" i="21"/>
  <c r="H241" i="21"/>
  <c r="G241" i="21"/>
  <c r="F241" i="21"/>
  <c r="E241" i="21"/>
  <c r="D241" i="21"/>
  <c r="C241" i="21"/>
  <c r="R236" i="21"/>
  <c r="P236" i="21"/>
  <c r="N236" i="21"/>
  <c r="J236" i="21"/>
  <c r="H236" i="21"/>
  <c r="F236" i="21"/>
  <c r="U235" i="21"/>
  <c r="T235" i="21"/>
  <c r="S235" i="21"/>
  <c r="S236" i="21" s="1"/>
  <c r="R235" i="21"/>
  <c r="Q235" i="21"/>
  <c r="P235" i="21"/>
  <c r="Q236" i="21" s="1"/>
  <c r="O235" i="21"/>
  <c r="O236" i="21" s="1"/>
  <c r="N235" i="21"/>
  <c r="M235" i="21"/>
  <c r="L235" i="21"/>
  <c r="K235" i="21"/>
  <c r="K236" i="21" s="1"/>
  <c r="J235" i="21"/>
  <c r="I235" i="21"/>
  <c r="H235" i="21"/>
  <c r="I236" i="21" s="1"/>
  <c r="G235" i="21"/>
  <c r="G236" i="21" s="1"/>
  <c r="F235" i="21"/>
  <c r="E235" i="21"/>
  <c r="D235" i="21"/>
  <c r="C235" i="21"/>
  <c r="U234" i="21"/>
  <c r="T234" i="21"/>
  <c r="S234" i="21"/>
  <c r="R234" i="21"/>
  <c r="Q234" i="21"/>
  <c r="P234" i="21"/>
  <c r="O234" i="21"/>
  <c r="N234" i="21"/>
  <c r="M234" i="21"/>
  <c r="L234" i="21"/>
  <c r="K234" i="21"/>
  <c r="J234" i="21"/>
  <c r="I234" i="21"/>
  <c r="H234" i="21"/>
  <c r="G234" i="21"/>
  <c r="F234" i="21"/>
  <c r="E234" i="21"/>
  <c r="D234" i="21"/>
  <c r="U232" i="21"/>
  <c r="T232" i="21"/>
  <c r="S232" i="21"/>
  <c r="R232" i="21"/>
  <c r="Q232" i="21"/>
  <c r="P232" i="21"/>
  <c r="O232" i="21"/>
  <c r="N232" i="21"/>
  <c r="M232" i="21"/>
  <c r="L232" i="21"/>
  <c r="K232" i="21"/>
  <c r="J232" i="21"/>
  <c r="I232" i="21"/>
  <c r="H232" i="21"/>
  <c r="G232" i="21"/>
  <c r="F232" i="21"/>
  <c r="E232" i="21"/>
  <c r="D232" i="21"/>
  <c r="U230" i="21"/>
  <c r="T230" i="21"/>
  <c r="S230" i="21"/>
  <c r="R230" i="21"/>
  <c r="Q230" i="21"/>
  <c r="P230" i="21"/>
  <c r="O230" i="21"/>
  <c r="N230" i="21"/>
  <c r="M230" i="21"/>
  <c r="L230" i="21"/>
  <c r="K230" i="21"/>
  <c r="J230" i="21"/>
  <c r="I230" i="21"/>
  <c r="H230" i="21"/>
  <c r="G230" i="21"/>
  <c r="F230" i="21"/>
  <c r="E230" i="21"/>
  <c r="D230" i="21"/>
  <c r="S228" i="21"/>
  <c r="M228" i="21"/>
  <c r="E228" i="21"/>
  <c r="U227" i="21"/>
  <c r="U228" i="21" s="1"/>
  <c r="T227" i="21"/>
  <c r="S227" i="21"/>
  <c r="R227" i="21"/>
  <c r="Q227" i="21"/>
  <c r="P227" i="21"/>
  <c r="O227" i="21"/>
  <c r="O228" i="21" s="1"/>
  <c r="N227" i="21"/>
  <c r="M227" i="21"/>
  <c r="N228" i="21" s="1"/>
  <c r="L227" i="21"/>
  <c r="K227" i="21"/>
  <c r="K228" i="21" s="1"/>
  <c r="J227" i="21"/>
  <c r="I227" i="21"/>
  <c r="H227" i="21"/>
  <c r="G227" i="21"/>
  <c r="G228" i="21" s="1"/>
  <c r="F227" i="21"/>
  <c r="E227" i="21"/>
  <c r="F228" i="21" s="1"/>
  <c r="D227" i="21"/>
  <c r="C227" i="21"/>
  <c r="U221" i="21"/>
  <c r="T221" i="21"/>
  <c r="S221" i="21"/>
  <c r="R221" i="21"/>
  <c r="Q221" i="21"/>
  <c r="P221" i="21"/>
  <c r="O221" i="21"/>
  <c r="N221" i="21"/>
  <c r="M221" i="21"/>
  <c r="L221" i="21"/>
  <c r="K221" i="21"/>
  <c r="J221" i="21"/>
  <c r="I221" i="21"/>
  <c r="H221" i="21"/>
  <c r="G221" i="21"/>
  <c r="F221" i="21"/>
  <c r="E221" i="21"/>
  <c r="D221" i="21"/>
  <c r="U219" i="21"/>
  <c r="T219" i="21"/>
  <c r="S219" i="21"/>
  <c r="R219" i="21"/>
  <c r="Q219" i="21"/>
  <c r="P219" i="21"/>
  <c r="O219" i="21"/>
  <c r="N219" i="21"/>
  <c r="M219" i="21"/>
  <c r="L219" i="21"/>
  <c r="K219" i="21"/>
  <c r="J219" i="21"/>
  <c r="I219" i="21"/>
  <c r="H219" i="21"/>
  <c r="G219" i="21"/>
  <c r="F219" i="21"/>
  <c r="E219" i="21"/>
  <c r="D219" i="21"/>
  <c r="U217" i="21"/>
  <c r="T217" i="21"/>
  <c r="S217" i="21"/>
  <c r="R217" i="21"/>
  <c r="Q217" i="21"/>
  <c r="P217" i="21"/>
  <c r="O217" i="21"/>
  <c r="N217" i="21"/>
  <c r="M217" i="21"/>
  <c r="L217" i="21"/>
  <c r="K217" i="21"/>
  <c r="J217" i="21"/>
  <c r="I217" i="21"/>
  <c r="H217" i="21"/>
  <c r="G217" i="21"/>
  <c r="F217" i="21"/>
  <c r="E217" i="21"/>
  <c r="D217" i="21"/>
  <c r="H212" i="21"/>
  <c r="R210" i="21"/>
  <c r="R200" i="21" s="1"/>
  <c r="N210" i="21"/>
  <c r="F210" i="21"/>
  <c r="N209" i="21"/>
  <c r="J207" i="21"/>
  <c r="P206" i="21"/>
  <c r="U205" i="21"/>
  <c r="T205" i="21"/>
  <c r="S205" i="21"/>
  <c r="R205" i="21"/>
  <c r="R206" i="21" s="1"/>
  <c r="Q205" i="21"/>
  <c r="P205" i="21"/>
  <c r="O205" i="21"/>
  <c r="N205" i="21"/>
  <c r="M205" i="21"/>
  <c r="L205" i="21"/>
  <c r="K205" i="21"/>
  <c r="J205" i="21"/>
  <c r="I205" i="21"/>
  <c r="H205" i="21"/>
  <c r="G205" i="21"/>
  <c r="F205" i="21"/>
  <c r="E205" i="21"/>
  <c r="D205" i="21"/>
  <c r="U204" i="21"/>
  <c r="U206" i="21" s="1"/>
  <c r="T204" i="21"/>
  <c r="T206" i="21" s="1"/>
  <c r="S204" i="21"/>
  <c r="S206" i="21" s="1"/>
  <c r="R204" i="21"/>
  <c r="Q204" i="21"/>
  <c r="Q206" i="21" s="1"/>
  <c r="P204" i="21"/>
  <c r="P207" i="21" s="1"/>
  <c r="O204" i="21"/>
  <c r="O206" i="21" s="1"/>
  <c r="N204" i="21"/>
  <c r="M204" i="21"/>
  <c r="M206" i="21" s="1"/>
  <c r="L204" i="21"/>
  <c r="K204" i="21"/>
  <c r="K206" i="21" s="1"/>
  <c r="J204" i="21"/>
  <c r="I204" i="21"/>
  <c r="I206" i="21" s="1"/>
  <c r="H204" i="21"/>
  <c r="G204" i="21"/>
  <c r="G206" i="21" s="1"/>
  <c r="F204" i="21"/>
  <c r="E204" i="21"/>
  <c r="E206" i="21" s="1"/>
  <c r="D204" i="21"/>
  <c r="D206" i="21" s="1"/>
  <c r="U203" i="21"/>
  <c r="U207" i="21" s="1"/>
  <c r="T203" i="21"/>
  <c r="S203" i="21"/>
  <c r="S207" i="21" s="1"/>
  <c r="R203" i="21"/>
  <c r="Q203" i="21"/>
  <c r="Q207" i="21" s="1"/>
  <c r="P203" i="21"/>
  <c r="O203" i="21"/>
  <c r="O207" i="21" s="1"/>
  <c r="N203" i="21"/>
  <c r="M203" i="21"/>
  <c r="M207" i="21" s="1"/>
  <c r="L203" i="21"/>
  <c r="K203" i="21"/>
  <c r="K207" i="21" s="1"/>
  <c r="J203" i="21"/>
  <c r="J199" i="21" s="1"/>
  <c r="I203" i="21"/>
  <c r="I207" i="21" s="1"/>
  <c r="H203" i="21"/>
  <c r="G203" i="21"/>
  <c r="G207" i="21" s="1"/>
  <c r="F203" i="21"/>
  <c r="F207" i="21" s="1"/>
  <c r="E203" i="21"/>
  <c r="E207" i="21" s="1"/>
  <c r="D203" i="21"/>
  <c r="T200" i="21"/>
  <c r="J200" i="21"/>
  <c r="T199" i="21"/>
  <c r="F199" i="21"/>
  <c r="U195" i="21"/>
  <c r="T195" i="21"/>
  <c r="S195" i="21"/>
  <c r="R195" i="21"/>
  <c r="Q195" i="21"/>
  <c r="P195" i="21"/>
  <c r="O195" i="21"/>
  <c r="N195" i="21"/>
  <c r="M195" i="21"/>
  <c r="L195" i="21"/>
  <c r="K195" i="21"/>
  <c r="J195" i="21"/>
  <c r="I195" i="21"/>
  <c r="H195" i="21"/>
  <c r="G195" i="21"/>
  <c r="F195" i="21"/>
  <c r="E195" i="21"/>
  <c r="D195" i="21"/>
  <c r="C195" i="21"/>
  <c r="S191" i="21"/>
  <c r="H191" i="21"/>
  <c r="D191" i="21"/>
  <c r="C191" i="21"/>
  <c r="U187" i="21"/>
  <c r="U212" i="21" s="1"/>
  <c r="T187" i="21"/>
  <c r="T212" i="21" s="1"/>
  <c r="S187" i="21"/>
  <c r="S212" i="21" s="1"/>
  <c r="R187" i="21"/>
  <c r="R212" i="21" s="1"/>
  <c r="Q187" i="21"/>
  <c r="Q212" i="21" s="1"/>
  <c r="P187" i="21"/>
  <c r="P212" i="21" s="1"/>
  <c r="O187" i="21"/>
  <c r="O212" i="21" s="1"/>
  <c r="N187" i="21"/>
  <c r="N212" i="21" s="1"/>
  <c r="M187" i="21"/>
  <c r="M212" i="21" s="1"/>
  <c r="L187" i="21"/>
  <c r="L212" i="21" s="1"/>
  <c r="K187" i="21"/>
  <c r="K212" i="21" s="1"/>
  <c r="J187" i="21"/>
  <c r="J212" i="21" s="1"/>
  <c r="I187" i="21"/>
  <c r="I212" i="21" s="1"/>
  <c r="H187" i="21"/>
  <c r="G187" i="21"/>
  <c r="G212" i="21" s="1"/>
  <c r="F187" i="21"/>
  <c r="F212" i="21" s="1"/>
  <c r="E187" i="21"/>
  <c r="E212" i="21" s="1"/>
  <c r="D187" i="21"/>
  <c r="D212" i="21" s="1"/>
  <c r="C187" i="21"/>
  <c r="U186" i="21"/>
  <c r="U191" i="21" s="1"/>
  <c r="T186" i="21"/>
  <c r="S186" i="21"/>
  <c r="R186" i="21"/>
  <c r="Q186" i="21"/>
  <c r="Q191" i="21" s="1"/>
  <c r="P186" i="21"/>
  <c r="O186" i="21"/>
  <c r="N186" i="21"/>
  <c r="M186" i="21"/>
  <c r="M191" i="21" s="1"/>
  <c r="L186" i="21"/>
  <c r="K186" i="21"/>
  <c r="J186" i="21"/>
  <c r="I186" i="21"/>
  <c r="I191" i="21" s="1"/>
  <c r="H186" i="21"/>
  <c r="G186" i="21"/>
  <c r="F186" i="21"/>
  <c r="E186" i="21"/>
  <c r="E191" i="21" s="1"/>
  <c r="D186" i="21"/>
  <c r="C186" i="21"/>
  <c r="U185" i="21"/>
  <c r="U210" i="21" s="1"/>
  <c r="U200" i="21" s="1"/>
  <c r="T185" i="21"/>
  <c r="T210" i="21" s="1"/>
  <c r="S185" i="21"/>
  <c r="S210" i="21" s="1"/>
  <c r="S200" i="21" s="1"/>
  <c r="R185" i="21"/>
  <c r="Q185" i="21"/>
  <c r="Q210" i="21" s="1"/>
  <c r="Q200" i="21" s="1"/>
  <c r="P185" i="21"/>
  <c r="P210" i="21" s="1"/>
  <c r="O185" i="21"/>
  <c r="O210" i="21" s="1"/>
  <c r="O200" i="21" s="1"/>
  <c r="N185" i="21"/>
  <c r="M185" i="21"/>
  <c r="M210" i="21" s="1"/>
  <c r="M200" i="21" s="1"/>
  <c r="L185" i="21"/>
  <c r="L210" i="21" s="1"/>
  <c r="K185" i="21"/>
  <c r="K210" i="21" s="1"/>
  <c r="K200" i="21" s="1"/>
  <c r="J185" i="21"/>
  <c r="J210" i="21" s="1"/>
  <c r="J211" i="21" s="1"/>
  <c r="I185" i="21"/>
  <c r="I210" i="21" s="1"/>
  <c r="I200" i="21" s="1"/>
  <c r="H185" i="21"/>
  <c r="H210" i="21" s="1"/>
  <c r="G185" i="21"/>
  <c r="G210" i="21" s="1"/>
  <c r="G200" i="21" s="1"/>
  <c r="F185" i="21"/>
  <c r="E185" i="21"/>
  <c r="E210" i="21" s="1"/>
  <c r="E200" i="21" s="1"/>
  <c r="D185" i="21"/>
  <c r="D210" i="21" s="1"/>
  <c r="D200" i="21" s="1"/>
  <c r="C185" i="21"/>
  <c r="U184" i="21"/>
  <c r="T184" i="21"/>
  <c r="S184" i="21"/>
  <c r="R184" i="21"/>
  <c r="Q184" i="21"/>
  <c r="P184" i="21"/>
  <c r="O184" i="21"/>
  <c r="N184" i="21"/>
  <c r="M184" i="21"/>
  <c r="L184" i="21"/>
  <c r="K184" i="21"/>
  <c r="J184" i="21"/>
  <c r="I184" i="21"/>
  <c r="H184" i="21"/>
  <c r="G184" i="21"/>
  <c r="F184" i="21"/>
  <c r="E184" i="21"/>
  <c r="D184" i="21"/>
  <c r="C184" i="21"/>
  <c r="U177" i="21"/>
  <c r="T177" i="21"/>
  <c r="S177" i="21"/>
  <c r="R177" i="21"/>
  <c r="Q177" i="21"/>
  <c r="P177" i="21"/>
  <c r="O177" i="21"/>
  <c r="N177" i="21"/>
  <c r="M177" i="21"/>
  <c r="L177" i="21"/>
  <c r="K177" i="21"/>
  <c r="J177" i="21"/>
  <c r="I177" i="21"/>
  <c r="H177" i="21"/>
  <c r="G177" i="21"/>
  <c r="F177" i="21"/>
  <c r="E177" i="21"/>
  <c r="D177" i="21"/>
  <c r="C177" i="21"/>
  <c r="U176" i="21"/>
  <c r="T176" i="21"/>
  <c r="S176" i="21"/>
  <c r="R176" i="21"/>
  <c r="Q176" i="21"/>
  <c r="P176" i="21"/>
  <c r="O176" i="21"/>
  <c r="N176" i="21"/>
  <c r="M176" i="21"/>
  <c r="L176" i="21"/>
  <c r="K176" i="21"/>
  <c r="J176" i="21"/>
  <c r="I176" i="21"/>
  <c r="H176" i="21"/>
  <c r="G176" i="21"/>
  <c r="F176" i="21"/>
  <c r="E176" i="21"/>
  <c r="D176" i="21"/>
  <c r="C176" i="21"/>
  <c r="U172" i="21"/>
  <c r="T172" i="21"/>
  <c r="S172" i="21"/>
  <c r="R172" i="21"/>
  <c r="Q172" i="21"/>
  <c r="P172" i="21"/>
  <c r="O172" i="21"/>
  <c r="N172" i="21"/>
  <c r="M172" i="21"/>
  <c r="L172" i="21"/>
  <c r="K172" i="21"/>
  <c r="J172" i="21"/>
  <c r="I172" i="21"/>
  <c r="H172" i="21"/>
  <c r="G172" i="21"/>
  <c r="F172" i="21"/>
  <c r="E172" i="21"/>
  <c r="D172" i="21"/>
  <c r="C172" i="21"/>
  <c r="U169" i="21"/>
  <c r="U168" i="21"/>
  <c r="U209" i="21" s="1"/>
  <c r="T168" i="21"/>
  <c r="T209" i="21" s="1"/>
  <c r="T211" i="21" s="1"/>
  <c r="S168" i="21"/>
  <c r="S209" i="21" s="1"/>
  <c r="R168" i="21"/>
  <c r="R209" i="21" s="1"/>
  <c r="Q168" i="21"/>
  <c r="Q209" i="21" s="1"/>
  <c r="P168" i="21"/>
  <c r="P209" i="21" s="1"/>
  <c r="O168" i="21"/>
  <c r="O209" i="21" s="1"/>
  <c r="N168" i="21"/>
  <c r="M168" i="21"/>
  <c r="M209" i="21" s="1"/>
  <c r="L168" i="21"/>
  <c r="L209" i="21" s="1"/>
  <c r="K168" i="21"/>
  <c r="K209" i="21" s="1"/>
  <c r="J168" i="21"/>
  <c r="J209" i="21" s="1"/>
  <c r="I168" i="21"/>
  <c r="I209" i="21" s="1"/>
  <c r="H168" i="21"/>
  <c r="H209" i="21" s="1"/>
  <c r="G168" i="21"/>
  <c r="G209" i="21" s="1"/>
  <c r="F168" i="21"/>
  <c r="F209" i="21" s="1"/>
  <c r="E168" i="21"/>
  <c r="E209" i="21" s="1"/>
  <c r="D168" i="21"/>
  <c r="D209" i="21" s="1"/>
  <c r="D199" i="21" s="1"/>
  <c r="C168" i="21"/>
  <c r="T161" i="21"/>
  <c r="P161" i="21"/>
  <c r="L161" i="21"/>
  <c r="F161" i="21"/>
  <c r="D161" i="21"/>
  <c r="C161" i="21"/>
  <c r="C160" i="21"/>
  <c r="U159" i="21"/>
  <c r="T159" i="21"/>
  <c r="S159" i="21"/>
  <c r="R159" i="21"/>
  <c r="Q159" i="21"/>
  <c r="P159" i="21"/>
  <c r="O159" i="21"/>
  <c r="N159" i="21"/>
  <c r="M159" i="21"/>
  <c r="L159" i="21"/>
  <c r="K159" i="21"/>
  <c r="J159" i="21"/>
  <c r="I159" i="21"/>
  <c r="H159" i="21"/>
  <c r="G159" i="21"/>
  <c r="F159" i="21"/>
  <c r="E159" i="21"/>
  <c r="D159" i="21"/>
  <c r="C159" i="21"/>
  <c r="P158" i="21"/>
  <c r="U156" i="21"/>
  <c r="K156" i="21"/>
  <c r="U155" i="21"/>
  <c r="S155" i="21"/>
  <c r="Q155" i="21"/>
  <c r="O155" i="21"/>
  <c r="M155" i="21"/>
  <c r="I155" i="21"/>
  <c r="E155" i="21"/>
  <c r="C155" i="21"/>
  <c r="U154" i="21"/>
  <c r="T154" i="21"/>
  <c r="S154" i="21"/>
  <c r="R154" i="21"/>
  <c r="Q154" i="21"/>
  <c r="P154" i="21"/>
  <c r="O154" i="21"/>
  <c r="N154" i="21"/>
  <c r="M154" i="21"/>
  <c r="L154" i="21"/>
  <c r="K154" i="21"/>
  <c r="J154" i="21"/>
  <c r="I154" i="21"/>
  <c r="H154" i="21"/>
  <c r="G154" i="21"/>
  <c r="F154" i="21"/>
  <c r="E154" i="21"/>
  <c r="D154" i="21"/>
  <c r="C154" i="21"/>
  <c r="T152" i="21"/>
  <c r="S152" i="21"/>
  <c r="O152" i="21"/>
  <c r="K152" i="21"/>
  <c r="J152" i="21"/>
  <c r="H152" i="21"/>
  <c r="G152" i="21"/>
  <c r="D152" i="21"/>
  <c r="C152" i="21"/>
  <c r="R151" i="21"/>
  <c r="N151" i="21"/>
  <c r="M151" i="21"/>
  <c r="K151" i="21"/>
  <c r="J151" i="21"/>
  <c r="G151" i="21"/>
  <c r="F151" i="21"/>
  <c r="U150" i="21"/>
  <c r="T150" i="21"/>
  <c r="S150" i="21"/>
  <c r="R150" i="21"/>
  <c r="Q150" i="21"/>
  <c r="P150" i="21"/>
  <c r="O150" i="21"/>
  <c r="N150" i="21"/>
  <c r="M150" i="21"/>
  <c r="L150" i="21"/>
  <c r="K150" i="21"/>
  <c r="J150" i="21"/>
  <c r="I150" i="21"/>
  <c r="H150" i="21"/>
  <c r="G150" i="21"/>
  <c r="F150" i="21"/>
  <c r="E150" i="21"/>
  <c r="D150" i="21"/>
  <c r="C150" i="21"/>
  <c r="U149" i="21"/>
  <c r="T149" i="21"/>
  <c r="S149" i="21"/>
  <c r="R149" i="21"/>
  <c r="Q149" i="21"/>
  <c r="P149" i="21"/>
  <c r="O149" i="21"/>
  <c r="N149" i="21"/>
  <c r="M149" i="21"/>
  <c r="L149" i="21"/>
  <c r="K149" i="21"/>
  <c r="J149" i="21"/>
  <c r="I149" i="21"/>
  <c r="H149" i="21"/>
  <c r="G149" i="21"/>
  <c r="F149" i="21"/>
  <c r="E149" i="21"/>
  <c r="D149" i="21"/>
  <c r="C149" i="21"/>
  <c r="S148" i="21"/>
  <c r="R148" i="21"/>
  <c r="K148" i="21"/>
  <c r="G148" i="21"/>
  <c r="F148" i="21"/>
  <c r="C148" i="21"/>
  <c r="U147" i="21"/>
  <c r="S147" i="21"/>
  <c r="N147" i="21"/>
  <c r="J147" i="21"/>
  <c r="I147" i="21"/>
  <c r="F147" i="21"/>
  <c r="E147" i="21"/>
  <c r="R146" i="21"/>
  <c r="U145" i="21"/>
  <c r="O145" i="21"/>
  <c r="K145" i="21"/>
  <c r="G145" i="21"/>
  <c r="R144" i="21"/>
  <c r="N144" i="21"/>
  <c r="L144" i="21"/>
  <c r="J144" i="21"/>
  <c r="H144" i="21"/>
  <c r="Q143" i="21"/>
  <c r="J143" i="21"/>
  <c r="U138" i="21"/>
  <c r="U161" i="21" s="1"/>
  <c r="T138" i="21"/>
  <c r="S138" i="21"/>
  <c r="S161" i="21" s="1"/>
  <c r="R138" i="21"/>
  <c r="R161" i="21" s="1"/>
  <c r="Q138" i="21"/>
  <c r="Q161" i="21" s="1"/>
  <c r="P138" i="21"/>
  <c r="O138" i="21"/>
  <c r="O161" i="21" s="1"/>
  <c r="N138" i="21"/>
  <c r="N161" i="21" s="1"/>
  <c r="M138" i="21"/>
  <c r="M161" i="21" s="1"/>
  <c r="L138" i="21"/>
  <c r="K138" i="21"/>
  <c r="K161" i="21" s="1"/>
  <c r="J138" i="21"/>
  <c r="J161" i="21" s="1"/>
  <c r="I138" i="21"/>
  <c r="I161" i="21" s="1"/>
  <c r="H138" i="21"/>
  <c r="H161" i="21" s="1"/>
  <c r="G138" i="21"/>
  <c r="G161" i="21" s="1"/>
  <c r="F138" i="21"/>
  <c r="E138" i="21"/>
  <c r="E161" i="21" s="1"/>
  <c r="D138" i="21"/>
  <c r="R135" i="21"/>
  <c r="U133" i="21"/>
  <c r="T133" i="21"/>
  <c r="T156" i="21" s="1"/>
  <c r="S133" i="21"/>
  <c r="S156" i="21" s="1"/>
  <c r="Q133" i="21"/>
  <c r="Q156" i="21" s="1"/>
  <c r="M133" i="21"/>
  <c r="M156" i="21" s="1"/>
  <c r="L133" i="21"/>
  <c r="L156" i="21" s="1"/>
  <c r="I133" i="21"/>
  <c r="I156" i="21" s="1"/>
  <c r="H133" i="21"/>
  <c r="H156" i="21" s="1"/>
  <c r="G133" i="21"/>
  <c r="G156" i="21" s="1"/>
  <c r="E133" i="21"/>
  <c r="E156" i="21" s="1"/>
  <c r="D133" i="21"/>
  <c r="D156" i="21" s="1"/>
  <c r="C133" i="21"/>
  <c r="C156" i="21" s="1"/>
  <c r="U132" i="21"/>
  <c r="T132" i="21"/>
  <c r="T155" i="21" s="1"/>
  <c r="S132" i="21"/>
  <c r="R132" i="21"/>
  <c r="Q132" i="21"/>
  <c r="P132" i="21"/>
  <c r="P155" i="21" s="1"/>
  <c r="O132" i="21"/>
  <c r="O133" i="21" s="1"/>
  <c r="O156" i="21" s="1"/>
  <c r="N132" i="21"/>
  <c r="N133" i="21" s="1"/>
  <c r="N156" i="21" s="1"/>
  <c r="M132" i="21"/>
  <c r="L132" i="21"/>
  <c r="L155" i="21" s="1"/>
  <c r="K132" i="21"/>
  <c r="K133" i="21" s="1"/>
  <c r="J132" i="21"/>
  <c r="J133" i="21" s="1"/>
  <c r="J156" i="21" s="1"/>
  <c r="I132" i="21"/>
  <c r="H132" i="21"/>
  <c r="H155" i="21" s="1"/>
  <c r="G132" i="21"/>
  <c r="G155" i="21" s="1"/>
  <c r="F132" i="21"/>
  <c r="E132" i="21"/>
  <c r="D132" i="21"/>
  <c r="D155" i="21" s="1"/>
  <c r="C132" i="21"/>
  <c r="S130" i="21"/>
  <c r="S153" i="21" s="1"/>
  <c r="O130" i="21"/>
  <c r="I130" i="21"/>
  <c r="C130" i="21"/>
  <c r="C153" i="21" s="1"/>
  <c r="U129" i="21"/>
  <c r="T129" i="21"/>
  <c r="T246" i="21" s="1"/>
  <c r="S129" i="21"/>
  <c r="S246" i="21" s="1"/>
  <c r="R129" i="21"/>
  <c r="Q129" i="21"/>
  <c r="Q152" i="21" s="1"/>
  <c r="P129" i="21"/>
  <c r="P246" i="21" s="1"/>
  <c r="O129" i="21"/>
  <c r="N129" i="21"/>
  <c r="N246" i="21" s="1"/>
  <c r="M129" i="21"/>
  <c r="L129" i="21"/>
  <c r="L246" i="21" s="1"/>
  <c r="K129" i="21"/>
  <c r="J129" i="21"/>
  <c r="J246" i="21" s="1"/>
  <c r="I129" i="21"/>
  <c r="H129" i="21"/>
  <c r="H246" i="21" s="1"/>
  <c r="G129" i="21"/>
  <c r="F129" i="21"/>
  <c r="E129" i="21"/>
  <c r="D129" i="21"/>
  <c r="D246" i="21" s="1"/>
  <c r="C129" i="21"/>
  <c r="U128" i="21"/>
  <c r="U151" i="21" s="1"/>
  <c r="T128" i="21"/>
  <c r="S128" i="21"/>
  <c r="S151" i="21" s="1"/>
  <c r="R128" i="21"/>
  <c r="Q128" i="21"/>
  <c r="Q130" i="21" s="1"/>
  <c r="Q251" i="21" s="1"/>
  <c r="P128" i="21"/>
  <c r="O128" i="21"/>
  <c r="O151" i="21" s="1"/>
  <c r="N128" i="21"/>
  <c r="M128" i="21"/>
  <c r="M130" i="21" s="1"/>
  <c r="L128" i="21"/>
  <c r="K128" i="21"/>
  <c r="K130" i="21" s="1"/>
  <c r="K251" i="21" s="1"/>
  <c r="J128" i="21"/>
  <c r="I128" i="21"/>
  <c r="I151" i="21" s="1"/>
  <c r="H128" i="21"/>
  <c r="G128" i="21"/>
  <c r="G130" i="21" s="1"/>
  <c r="G251" i="21" s="1"/>
  <c r="F128" i="21"/>
  <c r="E128" i="21"/>
  <c r="E151" i="21" s="1"/>
  <c r="D128" i="21"/>
  <c r="C128" i="21"/>
  <c r="C151" i="21" s="1"/>
  <c r="U125" i="21"/>
  <c r="U148" i="21" s="1"/>
  <c r="T125" i="21"/>
  <c r="S125" i="21"/>
  <c r="R125" i="21"/>
  <c r="Q125" i="21"/>
  <c r="Q148" i="21" s="1"/>
  <c r="P125" i="21"/>
  <c r="P123" i="21" s="1"/>
  <c r="P146" i="21" s="1"/>
  <c r="O125" i="21"/>
  <c r="O148" i="21" s="1"/>
  <c r="N125" i="21"/>
  <c r="N148" i="21" s="1"/>
  <c r="M125" i="21"/>
  <c r="M148" i="21" s="1"/>
  <c r="L125" i="21"/>
  <c r="L123" i="21" s="1"/>
  <c r="L146" i="21" s="1"/>
  <c r="K125" i="21"/>
  <c r="J125" i="21"/>
  <c r="J148" i="21" s="1"/>
  <c r="I125" i="21"/>
  <c r="I148" i="21" s="1"/>
  <c r="H125" i="21"/>
  <c r="H148" i="21" s="1"/>
  <c r="G125" i="21"/>
  <c r="F125" i="21"/>
  <c r="E125" i="21"/>
  <c r="E148" i="21" s="1"/>
  <c r="D125" i="21"/>
  <c r="C125" i="21"/>
  <c r="U124" i="21"/>
  <c r="U123" i="21" s="1"/>
  <c r="U146" i="21" s="1"/>
  <c r="T124" i="21"/>
  <c r="T147" i="21" s="1"/>
  <c r="S124" i="21"/>
  <c r="S123" i="21" s="1"/>
  <c r="S146" i="21" s="1"/>
  <c r="R124" i="21"/>
  <c r="R147" i="21" s="1"/>
  <c r="Q124" i="21"/>
  <c r="Q147" i="21" s="1"/>
  <c r="P124" i="21"/>
  <c r="P147" i="21" s="1"/>
  <c r="O124" i="21"/>
  <c r="O123" i="21" s="1"/>
  <c r="O146" i="21" s="1"/>
  <c r="N124" i="21"/>
  <c r="M124" i="21"/>
  <c r="M147" i="21" s="1"/>
  <c r="L124" i="21"/>
  <c r="L147" i="21" s="1"/>
  <c r="K124" i="21"/>
  <c r="J124" i="21"/>
  <c r="I124" i="21"/>
  <c r="H124" i="21"/>
  <c r="H147" i="21" s="1"/>
  <c r="G124" i="21"/>
  <c r="F124" i="21"/>
  <c r="E124" i="21"/>
  <c r="E123" i="21" s="1"/>
  <c r="E146" i="21" s="1"/>
  <c r="D124" i="21"/>
  <c r="D147" i="21" s="1"/>
  <c r="C124" i="21"/>
  <c r="C123" i="21" s="1"/>
  <c r="C146" i="21" s="1"/>
  <c r="R123" i="21"/>
  <c r="Q123" i="21"/>
  <c r="Q146" i="21" s="1"/>
  <c r="N123" i="21"/>
  <c r="N146" i="21" s="1"/>
  <c r="M123" i="21"/>
  <c r="M146" i="21" s="1"/>
  <c r="I123" i="21"/>
  <c r="I146" i="21" s="1"/>
  <c r="F123" i="21"/>
  <c r="F146" i="21" s="1"/>
  <c r="U122" i="21"/>
  <c r="U120" i="21" s="1"/>
  <c r="U143" i="21" s="1"/>
  <c r="T122" i="21"/>
  <c r="T145" i="21" s="1"/>
  <c r="S122" i="21"/>
  <c r="S145" i="21" s="1"/>
  <c r="R122" i="21"/>
  <c r="R145" i="21" s="1"/>
  <c r="Q122" i="21"/>
  <c r="Q145" i="21" s="1"/>
  <c r="P122" i="21"/>
  <c r="P145" i="21" s="1"/>
  <c r="O122" i="21"/>
  <c r="N122" i="21"/>
  <c r="N145" i="21" s="1"/>
  <c r="M122" i="21"/>
  <c r="M145" i="21" s="1"/>
  <c r="L122" i="21"/>
  <c r="L145" i="21" s="1"/>
  <c r="K122" i="21"/>
  <c r="J122" i="21"/>
  <c r="J145" i="21" s="1"/>
  <c r="I122" i="21"/>
  <c r="I120" i="21" s="1"/>
  <c r="I143" i="21" s="1"/>
  <c r="H122" i="21"/>
  <c r="H145" i="21" s="1"/>
  <c r="G122" i="21"/>
  <c r="F122" i="21"/>
  <c r="F145" i="21" s="1"/>
  <c r="E122" i="21"/>
  <c r="E120" i="21" s="1"/>
  <c r="E143" i="21" s="1"/>
  <c r="D122" i="21"/>
  <c r="D145" i="21" s="1"/>
  <c r="C122" i="21"/>
  <c r="C145" i="21" s="1"/>
  <c r="U121" i="21"/>
  <c r="U144" i="21" s="1"/>
  <c r="T121" i="21"/>
  <c r="S121" i="21"/>
  <c r="S120" i="21" s="1"/>
  <c r="R121" i="21"/>
  <c r="Q121" i="21"/>
  <c r="Q144" i="21" s="1"/>
  <c r="P121" i="21"/>
  <c r="O121" i="21"/>
  <c r="N121" i="21"/>
  <c r="M121" i="21"/>
  <c r="M144" i="21" s="1"/>
  <c r="L121" i="21"/>
  <c r="K121" i="21"/>
  <c r="K144" i="21" s="1"/>
  <c r="J121" i="21"/>
  <c r="I121" i="21"/>
  <c r="I144" i="21" s="1"/>
  <c r="H121" i="21"/>
  <c r="G121" i="21"/>
  <c r="G120" i="21" s="1"/>
  <c r="F121" i="21"/>
  <c r="F144" i="21" s="1"/>
  <c r="E121" i="21"/>
  <c r="E144" i="21" s="1"/>
  <c r="D121" i="21"/>
  <c r="C121" i="21"/>
  <c r="C120" i="21" s="1"/>
  <c r="R120" i="21"/>
  <c r="Q120" i="21"/>
  <c r="N120" i="21"/>
  <c r="N143" i="21" s="1"/>
  <c r="M120" i="21"/>
  <c r="J120" i="21"/>
  <c r="F120" i="21"/>
  <c r="F119" i="21" s="1"/>
  <c r="N119" i="21"/>
  <c r="I119" i="21"/>
  <c r="U111" i="21"/>
  <c r="T111" i="21"/>
  <c r="S111" i="21"/>
  <c r="R111" i="21"/>
  <c r="Q111" i="21"/>
  <c r="P111" i="21"/>
  <c r="O111" i="21"/>
  <c r="N111" i="21"/>
  <c r="M111" i="21"/>
  <c r="L111" i="21"/>
  <c r="K111" i="21"/>
  <c r="J111" i="21"/>
  <c r="I111" i="21"/>
  <c r="H111" i="21"/>
  <c r="G111" i="21"/>
  <c r="F111" i="21"/>
  <c r="F109" i="21" s="1"/>
  <c r="E111" i="21"/>
  <c r="D111" i="21"/>
  <c r="C111" i="21"/>
  <c r="U110" i="21"/>
  <c r="T110" i="21"/>
  <c r="T109" i="21" s="1"/>
  <c r="S110" i="21"/>
  <c r="R110" i="21"/>
  <c r="Q110" i="21"/>
  <c r="P110" i="21"/>
  <c r="P109" i="21" s="1"/>
  <c r="O110" i="21"/>
  <c r="N110" i="21"/>
  <c r="M110" i="21"/>
  <c r="L110" i="21"/>
  <c r="K110" i="21"/>
  <c r="J110" i="21"/>
  <c r="I110" i="21"/>
  <c r="H110" i="21"/>
  <c r="H109" i="21" s="1"/>
  <c r="G110" i="21"/>
  <c r="F110" i="21"/>
  <c r="E110" i="21"/>
  <c r="D110" i="21"/>
  <c r="D109" i="21" s="1"/>
  <c r="C110" i="21"/>
  <c r="S109" i="21"/>
  <c r="R109" i="21"/>
  <c r="O109" i="21"/>
  <c r="N109" i="21"/>
  <c r="L109" i="21"/>
  <c r="K109" i="21"/>
  <c r="J109" i="21"/>
  <c r="G109" i="21"/>
  <c r="C109" i="21"/>
  <c r="E108" i="21"/>
  <c r="U101" i="21"/>
  <c r="U100" i="21" s="1"/>
  <c r="T101" i="21"/>
  <c r="T100" i="21" s="1"/>
  <c r="S101" i="21"/>
  <c r="S100" i="21" s="1"/>
  <c r="R101" i="21"/>
  <c r="Q101" i="21"/>
  <c r="Q100" i="21" s="1"/>
  <c r="P101" i="21"/>
  <c r="P100" i="21" s="1"/>
  <c r="O101" i="21"/>
  <c r="N101" i="21"/>
  <c r="M101" i="21"/>
  <c r="M100" i="21" s="1"/>
  <c r="L101" i="21"/>
  <c r="L100" i="21" s="1"/>
  <c r="K101" i="21"/>
  <c r="K100" i="21" s="1"/>
  <c r="J101" i="21"/>
  <c r="I101" i="21"/>
  <c r="I100" i="21" s="1"/>
  <c r="H101" i="21"/>
  <c r="H100" i="21" s="1"/>
  <c r="G101" i="21"/>
  <c r="F101" i="21"/>
  <c r="E101" i="21"/>
  <c r="E100" i="21" s="1"/>
  <c r="D101" i="21"/>
  <c r="D100" i="21" s="1"/>
  <c r="R100" i="21"/>
  <c r="O100" i="21"/>
  <c r="N100" i="21"/>
  <c r="J100" i="21"/>
  <c r="G100" i="21"/>
  <c r="F100" i="21"/>
  <c r="C100" i="21"/>
  <c r="U97" i="21"/>
  <c r="U95" i="21" s="1"/>
  <c r="T97" i="21"/>
  <c r="S97" i="21"/>
  <c r="R97" i="21"/>
  <c r="R95" i="21" s="1"/>
  <c r="Q97" i="21"/>
  <c r="Q95" i="21" s="1"/>
  <c r="Q135" i="21" s="1"/>
  <c r="P97" i="21"/>
  <c r="O97" i="21"/>
  <c r="N97" i="21"/>
  <c r="N95" i="21" s="1"/>
  <c r="N135" i="21" s="1"/>
  <c r="N158" i="21" s="1"/>
  <c r="M97" i="21"/>
  <c r="M95" i="21" s="1"/>
  <c r="M135" i="21" s="1"/>
  <c r="L97" i="21"/>
  <c r="K97" i="21"/>
  <c r="J97" i="21"/>
  <c r="J95" i="21" s="1"/>
  <c r="J135" i="21" s="1"/>
  <c r="J158" i="21" s="1"/>
  <c r="I97" i="21"/>
  <c r="H97" i="21"/>
  <c r="G97" i="21"/>
  <c r="F97" i="21"/>
  <c r="F95" i="21" s="1"/>
  <c r="F135" i="21" s="1"/>
  <c r="E97" i="21"/>
  <c r="E95" i="21" s="1"/>
  <c r="E135" i="21" s="1"/>
  <c r="D97" i="21"/>
  <c r="C97" i="21"/>
  <c r="T95" i="21"/>
  <c r="T135" i="21" s="1"/>
  <c r="S95" i="21"/>
  <c r="S135" i="21" s="1"/>
  <c r="P95" i="21"/>
  <c r="P135" i="21" s="1"/>
  <c r="O95" i="21"/>
  <c r="O135" i="21" s="1"/>
  <c r="L95" i="21"/>
  <c r="L135" i="21" s="1"/>
  <c r="K95" i="21"/>
  <c r="K135" i="21" s="1"/>
  <c r="I95" i="21"/>
  <c r="I135" i="21" s="1"/>
  <c r="H95" i="21"/>
  <c r="H135" i="21" s="1"/>
  <c r="G95" i="21"/>
  <c r="G135" i="21" s="1"/>
  <c r="D95" i="21"/>
  <c r="D135" i="21" s="1"/>
  <c r="C95" i="21"/>
  <c r="C135" i="21" s="1"/>
  <c r="U91" i="21"/>
  <c r="T91" i="21"/>
  <c r="S91" i="21"/>
  <c r="R91" i="21"/>
  <c r="Q91" i="21"/>
  <c r="P91" i="21"/>
  <c r="O91" i="21"/>
  <c r="N91" i="21"/>
  <c r="M91" i="21"/>
  <c r="L91" i="21"/>
  <c r="K91" i="21"/>
  <c r="J91" i="21"/>
  <c r="I91" i="21"/>
  <c r="H91" i="21"/>
  <c r="G91" i="21"/>
  <c r="F91" i="21"/>
  <c r="E91" i="21"/>
  <c r="D91" i="21"/>
  <c r="C91" i="21"/>
  <c r="U84" i="21"/>
  <c r="T84" i="21"/>
  <c r="S84" i="21"/>
  <c r="R84" i="21"/>
  <c r="Q84" i="21"/>
  <c r="P84" i="21"/>
  <c r="O84" i="21"/>
  <c r="N84" i="21"/>
  <c r="M84" i="21"/>
  <c r="L84" i="21"/>
  <c r="K84" i="21"/>
  <c r="J84" i="21"/>
  <c r="I84" i="21"/>
  <c r="H84" i="21"/>
  <c r="G84" i="21"/>
  <c r="F84" i="21"/>
  <c r="E84" i="21"/>
  <c r="D84" i="21"/>
  <c r="C84" i="21"/>
  <c r="U83" i="21"/>
  <c r="U77" i="21"/>
  <c r="T77" i="21"/>
  <c r="S77" i="21"/>
  <c r="R77" i="21"/>
  <c r="Q77" i="21"/>
  <c r="P77" i="21"/>
  <c r="O77" i="21"/>
  <c r="N77" i="21"/>
  <c r="M77" i="21"/>
  <c r="L77" i="21"/>
  <c r="K77" i="21"/>
  <c r="J77" i="21"/>
  <c r="I77" i="21"/>
  <c r="H77" i="21"/>
  <c r="G77" i="21"/>
  <c r="F77" i="21"/>
  <c r="E77" i="21"/>
  <c r="D77" i="21"/>
  <c r="C77" i="21"/>
  <c r="I75" i="21"/>
  <c r="U67" i="21"/>
  <c r="T67" i="21"/>
  <c r="S67" i="21"/>
  <c r="R67" i="21"/>
  <c r="Q67" i="21"/>
  <c r="P67" i="21"/>
  <c r="O67" i="21"/>
  <c r="N67" i="21"/>
  <c r="M67" i="21"/>
  <c r="L67" i="21"/>
  <c r="K67" i="21"/>
  <c r="J67" i="21"/>
  <c r="I67" i="21"/>
  <c r="H67" i="21"/>
  <c r="G67" i="21"/>
  <c r="F67" i="21"/>
  <c r="E67" i="21"/>
  <c r="D67" i="21"/>
  <c r="C67" i="21"/>
  <c r="U63" i="21"/>
  <c r="T63" i="21"/>
  <c r="S63" i="21"/>
  <c r="S6" i="21" s="1"/>
  <c r="R63" i="21"/>
  <c r="R62" i="21" s="1"/>
  <c r="Q63" i="21"/>
  <c r="P63" i="21"/>
  <c r="O63" i="21"/>
  <c r="O62" i="21" s="1"/>
  <c r="N63" i="21"/>
  <c r="M63" i="21"/>
  <c r="L63" i="21"/>
  <c r="K63" i="21"/>
  <c r="K6" i="21" s="1"/>
  <c r="J63" i="21"/>
  <c r="I63" i="21"/>
  <c r="H63" i="21"/>
  <c r="G63" i="21"/>
  <c r="G6" i="21" s="1"/>
  <c r="G21" i="21" s="1"/>
  <c r="F63" i="21"/>
  <c r="E63" i="21"/>
  <c r="D63" i="21"/>
  <c r="C63" i="21"/>
  <c r="C6" i="21" s="1"/>
  <c r="U62" i="21"/>
  <c r="S62" i="21"/>
  <c r="Q62" i="21"/>
  <c r="N62" i="21"/>
  <c r="M62" i="21"/>
  <c r="K62" i="21"/>
  <c r="J62" i="21"/>
  <c r="I62" i="21"/>
  <c r="F62" i="21"/>
  <c r="E62" i="21"/>
  <c r="C62" i="21"/>
  <c r="U55" i="21"/>
  <c r="T55" i="21"/>
  <c r="S55" i="21"/>
  <c r="R55" i="21"/>
  <c r="Q55" i="21"/>
  <c r="P55" i="21"/>
  <c r="O55" i="21"/>
  <c r="N55" i="21"/>
  <c r="M55" i="21"/>
  <c r="L55" i="21"/>
  <c r="K55" i="21"/>
  <c r="J55" i="21"/>
  <c r="I55" i="21"/>
  <c r="H55" i="21"/>
  <c r="G55" i="21"/>
  <c r="F55" i="21"/>
  <c r="E55" i="21"/>
  <c r="D55" i="21"/>
  <c r="C55" i="21"/>
  <c r="U51" i="21"/>
  <c r="U41" i="21" s="1"/>
  <c r="U47" i="21"/>
  <c r="T47" i="21"/>
  <c r="S47" i="21"/>
  <c r="R47" i="21"/>
  <c r="Q47" i="21"/>
  <c r="P47" i="21"/>
  <c r="O47" i="21"/>
  <c r="N47" i="21"/>
  <c r="M47" i="21"/>
  <c r="L47" i="21"/>
  <c r="K47" i="21"/>
  <c r="J47" i="21"/>
  <c r="I47" i="21"/>
  <c r="H47" i="21"/>
  <c r="G47" i="21"/>
  <c r="F47" i="21"/>
  <c r="E47" i="21"/>
  <c r="D47" i="21"/>
  <c r="U44" i="21"/>
  <c r="T44" i="21"/>
  <c r="T40" i="21" s="1"/>
  <c r="T39" i="21" s="1"/>
  <c r="T38" i="21" s="1"/>
  <c r="S44" i="21"/>
  <c r="R44" i="21"/>
  <c r="Q44" i="21"/>
  <c r="P44" i="21"/>
  <c r="O44" i="21"/>
  <c r="N44" i="21"/>
  <c r="M44" i="21"/>
  <c r="L44" i="21"/>
  <c r="L40" i="21" s="1"/>
  <c r="L39" i="21" s="1"/>
  <c r="L38" i="21" s="1"/>
  <c r="K44" i="21"/>
  <c r="J44" i="21"/>
  <c r="I44" i="21"/>
  <c r="H44" i="21"/>
  <c r="H40" i="21" s="1"/>
  <c r="H39" i="21" s="1"/>
  <c r="H38" i="21" s="1"/>
  <c r="G44" i="21"/>
  <c r="F44" i="21"/>
  <c r="E44" i="21"/>
  <c r="D44" i="21"/>
  <c r="D40" i="21" s="1"/>
  <c r="D39" i="21" s="1"/>
  <c r="D38" i="21" s="1"/>
  <c r="T41" i="21"/>
  <c r="S41" i="21"/>
  <c r="R41" i="21"/>
  <c r="Q41" i="21"/>
  <c r="P41" i="21"/>
  <c r="O41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U40" i="21"/>
  <c r="U39" i="21" s="1"/>
  <c r="U38" i="21" s="1"/>
  <c r="U75" i="21" s="1"/>
  <c r="U81" i="21" s="1"/>
  <c r="S40" i="21"/>
  <c r="Q40" i="21"/>
  <c r="Q39" i="21" s="1"/>
  <c r="P40" i="21"/>
  <c r="P39" i="21" s="1"/>
  <c r="P38" i="21" s="1"/>
  <c r="O40" i="21"/>
  <c r="M40" i="21"/>
  <c r="M39" i="21" s="1"/>
  <c r="M38" i="21" s="1"/>
  <c r="M75" i="21" s="1"/>
  <c r="K40" i="21"/>
  <c r="K39" i="21" s="1"/>
  <c r="I40" i="21"/>
  <c r="I39" i="21" s="1"/>
  <c r="G40" i="21"/>
  <c r="G39" i="21" s="1"/>
  <c r="G38" i="21" s="1"/>
  <c r="E40" i="21"/>
  <c r="E39" i="21" s="1"/>
  <c r="E38" i="21" s="1"/>
  <c r="E75" i="21" s="1"/>
  <c r="E81" i="21" s="1"/>
  <c r="C40" i="21"/>
  <c r="S39" i="21"/>
  <c r="S38" i="21" s="1"/>
  <c r="O39" i="21"/>
  <c r="O38" i="21" s="1"/>
  <c r="O75" i="21" s="1"/>
  <c r="O81" i="21" s="1"/>
  <c r="O104" i="21" s="1"/>
  <c r="C39" i="21"/>
  <c r="C38" i="21" s="1"/>
  <c r="C75" i="21" s="1"/>
  <c r="Q38" i="21"/>
  <c r="Q75" i="21" s="1"/>
  <c r="K38" i="21"/>
  <c r="K75" i="21" s="1"/>
  <c r="I38" i="21"/>
  <c r="U32" i="21"/>
  <c r="T32" i="21"/>
  <c r="T222" i="21" s="1"/>
  <c r="S32" i="21"/>
  <c r="R32" i="21"/>
  <c r="R222" i="21" s="1"/>
  <c r="Q32" i="21"/>
  <c r="P32" i="21"/>
  <c r="P222" i="21" s="1"/>
  <c r="O32" i="21"/>
  <c r="N32" i="21"/>
  <c r="N222" i="21" s="1"/>
  <c r="M32" i="21"/>
  <c r="L32" i="21"/>
  <c r="L222" i="21" s="1"/>
  <c r="K32" i="21"/>
  <c r="J32" i="21"/>
  <c r="J222" i="21" s="1"/>
  <c r="I32" i="21"/>
  <c r="H32" i="21"/>
  <c r="H222" i="21" s="1"/>
  <c r="G32" i="21"/>
  <c r="F32" i="21"/>
  <c r="F222" i="21" s="1"/>
  <c r="E32" i="21"/>
  <c r="D32" i="21"/>
  <c r="D222" i="21" s="1"/>
  <c r="C32" i="21"/>
  <c r="U28" i="21"/>
  <c r="T28" i="21"/>
  <c r="S28" i="21"/>
  <c r="R28" i="21"/>
  <c r="Q28" i="21"/>
  <c r="P28" i="21"/>
  <c r="O28" i="21"/>
  <c r="N28" i="21"/>
  <c r="M28" i="21"/>
  <c r="L28" i="21"/>
  <c r="K28" i="21"/>
  <c r="J28" i="21"/>
  <c r="I28" i="21"/>
  <c r="H28" i="21"/>
  <c r="G28" i="21"/>
  <c r="F28" i="21"/>
  <c r="E28" i="21"/>
  <c r="D28" i="21"/>
  <c r="C28" i="21"/>
  <c r="U27" i="21"/>
  <c r="T27" i="21"/>
  <c r="S27" i="21"/>
  <c r="R27" i="21"/>
  <c r="Q27" i="21"/>
  <c r="P27" i="21"/>
  <c r="O27" i="21"/>
  <c r="N27" i="21"/>
  <c r="M27" i="21"/>
  <c r="L27" i="21"/>
  <c r="K27" i="21"/>
  <c r="J27" i="21"/>
  <c r="I27" i="21"/>
  <c r="H27" i="21"/>
  <c r="G27" i="21"/>
  <c r="F27" i="21"/>
  <c r="E27" i="21"/>
  <c r="D27" i="21"/>
  <c r="C27" i="21"/>
  <c r="S26" i="21"/>
  <c r="P26" i="21"/>
  <c r="N26" i="21"/>
  <c r="J26" i="21"/>
  <c r="H26" i="21"/>
  <c r="F26" i="21"/>
  <c r="U25" i="21"/>
  <c r="T25" i="21"/>
  <c r="S25" i="21"/>
  <c r="R25" i="21"/>
  <c r="Q25" i="21"/>
  <c r="P25" i="21"/>
  <c r="O25" i="21"/>
  <c r="N25" i="21"/>
  <c r="M25" i="21"/>
  <c r="L25" i="21"/>
  <c r="K25" i="21"/>
  <c r="J25" i="21"/>
  <c r="I25" i="21"/>
  <c r="H25" i="21"/>
  <c r="G25" i="21"/>
  <c r="F25" i="21"/>
  <c r="E25" i="21"/>
  <c r="D25" i="21"/>
  <c r="C25" i="21"/>
  <c r="U24" i="21"/>
  <c r="T24" i="21"/>
  <c r="R24" i="21"/>
  <c r="Q24" i="21"/>
  <c r="P24" i="21"/>
  <c r="M24" i="21"/>
  <c r="L24" i="21"/>
  <c r="H24" i="21"/>
  <c r="E24" i="21"/>
  <c r="D24" i="21"/>
  <c r="T23" i="21"/>
  <c r="P23" i="21"/>
  <c r="M23" i="21"/>
  <c r="I23" i="21"/>
  <c r="H23" i="21"/>
  <c r="D23" i="21"/>
  <c r="U21" i="21"/>
  <c r="S21" i="21"/>
  <c r="Q21" i="21"/>
  <c r="M21" i="21"/>
  <c r="K21" i="21"/>
  <c r="I21" i="21"/>
  <c r="E21" i="21"/>
  <c r="C21" i="21"/>
  <c r="Q20" i="21"/>
  <c r="U14" i="21"/>
  <c r="T14" i="21"/>
  <c r="S14" i="21"/>
  <c r="R14" i="21"/>
  <c r="Q14" i="21"/>
  <c r="P14" i="21"/>
  <c r="O14" i="21"/>
  <c r="N14" i="21"/>
  <c r="M14" i="21"/>
  <c r="L14" i="21"/>
  <c r="K14" i="21"/>
  <c r="J14" i="21"/>
  <c r="I14" i="21"/>
  <c r="I5" i="21" s="1"/>
  <c r="I7" i="21" s="1"/>
  <c r="I22" i="21" s="1"/>
  <c r="H14" i="21"/>
  <c r="G14" i="21"/>
  <c r="F14" i="21"/>
  <c r="E14" i="21"/>
  <c r="D14" i="21"/>
  <c r="C14" i="21"/>
  <c r="U11" i="21"/>
  <c r="U26" i="21" s="1"/>
  <c r="T11" i="21"/>
  <c r="T26" i="21" s="1"/>
  <c r="S11" i="21"/>
  <c r="R11" i="21"/>
  <c r="R26" i="21" s="1"/>
  <c r="Q11" i="21"/>
  <c r="Q26" i="21" s="1"/>
  <c r="P11" i="21"/>
  <c r="O11" i="21"/>
  <c r="O26" i="21" s="1"/>
  <c r="N11" i="21"/>
  <c r="M11" i="21"/>
  <c r="M26" i="21" s="1"/>
  <c r="L11" i="21"/>
  <c r="L26" i="21" s="1"/>
  <c r="K11" i="21"/>
  <c r="K26" i="21" s="1"/>
  <c r="J11" i="21"/>
  <c r="I11" i="21"/>
  <c r="I26" i="21" s="1"/>
  <c r="H11" i="21"/>
  <c r="G11" i="21"/>
  <c r="G26" i="21" s="1"/>
  <c r="F11" i="21"/>
  <c r="E11" i="21"/>
  <c r="E26" i="21" s="1"/>
  <c r="D11" i="21"/>
  <c r="D26" i="21" s="1"/>
  <c r="C11" i="21"/>
  <c r="C26" i="21" s="1"/>
  <c r="U9" i="21"/>
  <c r="T9" i="21"/>
  <c r="S9" i="21"/>
  <c r="R9" i="21"/>
  <c r="Q9" i="21"/>
  <c r="P9" i="21"/>
  <c r="O9" i="21"/>
  <c r="N9" i="21"/>
  <c r="M9" i="21"/>
  <c r="L9" i="21"/>
  <c r="K9" i="21"/>
  <c r="J9" i="21"/>
  <c r="J24" i="21" s="1"/>
  <c r="I9" i="21"/>
  <c r="I24" i="21" s="1"/>
  <c r="H9" i="21"/>
  <c r="G9" i="21"/>
  <c r="F9" i="21"/>
  <c r="E9" i="21"/>
  <c r="D9" i="21"/>
  <c r="C9" i="21"/>
  <c r="U8" i="21"/>
  <c r="U23" i="21" s="1"/>
  <c r="T8" i="21"/>
  <c r="R8" i="21"/>
  <c r="R23" i="21" s="1"/>
  <c r="Q8" i="21"/>
  <c r="Q23" i="21" s="1"/>
  <c r="Q29" i="21" s="1"/>
  <c r="P8" i="21"/>
  <c r="M8" i="21"/>
  <c r="L8" i="21"/>
  <c r="L23" i="21" s="1"/>
  <c r="J8" i="21"/>
  <c r="J23" i="21" s="1"/>
  <c r="I8" i="21"/>
  <c r="H8" i="21"/>
  <c r="E8" i="21"/>
  <c r="E23" i="21" s="1"/>
  <c r="D8" i="21"/>
  <c r="M7" i="21"/>
  <c r="M22" i="21" s="1"/>
  <c r="U6" i="21"/>
  <c r="T6" i="21"/>
  <c r="T21" i="21" s="1"/>
  <c r="R6" i="21"/>
  <c r="R21" i="21" s="1"/>
  <c r="Q6" i="21"/>
  <c r="P6" i="21"/>
  <c r="P21" i="21" s="1"/>
  <c r="N6" i="21"/>
  <c r="N21" i="21" s="1"/>
  <c r="M6" i="21"/>
  <c r="L6" i="21"/>
  <c r="L21" i="21" s="1"/>
  <c r="J6" i="21"/>
  <c r="J21" i="21" s="1"/>
  <c r="I6" i="21"/>
  <c r="H6" i="21"/>
  <c r="H21" i="21" s="1"/>
  <c r="F6" i="21"/>
  <c r="F21" i="21" s="1"/>
  <c r="E6" i="21"/>
  <c r="D6" i="21"/>
  <c r="D21" i="21" s="1"/>
  <c r="U5" i="21"/>
  <c r="U20" i="21" s="1"/>
  <c r="R5" i="21"/>
  <c r="Q5" i="21"/>
  <c r="Q7" i="21" s="1"/>
  <c r="Q22" i="21" s="1"/>
  <c r="M5" i="21"/>
  <c r="M20" i="21" s="1"/>
  <c r="M29" i="21" s="1"/>
  <c r="M223" i="21" s="1"/>
  <c r="J5" i="21"/>
  <c r="R7" i="21" l="1"/>
  <c r="R22" i="21" s="1"/>
  <c r="R20" i="21"/>
  <c r="R29" i="21" s="1"/>
  <c r="R223" i="21" s="1"/>
  <c r="O158" i="21"/>
  <c r="E113" i="21"/>
  <c r="L211" i="21"/>
  <c r="L199" i="21"/>
  <c r="L137" i="21"/>
  <c r="L160" i="21" s="1"/>
  <c r="M30" i="21"/>
  <c r="S75" i="21"/>
  <c r="I81" i="21"/>
  <c r="I104" i="21" s="1"/>
  <c r="I108" i="21"/>
  <c r="I158" i="21"/>
  <c r="P137" i="21"/>
  <c r="P201" i="21"/>
  <c r="E5" i="21"/>
  <c r="M31" i="21"/>
  <c r="D158" i="21"/>
  <c r="K158" i="21"/>
  <c r="E158" i="21"/>
  <c r="M158" i="21"/>
  <c r="Q158" i="21"/>
  <c r="U135" i="21"/>
  <c r="U90" i="21"/>
  <c r="O108" i="21"/>
  <c r="G143" i="21"/>
  <c r="J7" i="21"/>
  <c r="J22" i="21" s="1"/>
  <c r="J20" i="21"/>
  <c r="J29" i="21" s="1"/>
  <c r="Q81" i="21"/>
  <c r="Q104" i="21" s="1"/>
  <c r="Q108" i="21"/>
  <c r="U104" i="21"/>
  <c r="H211" i="21"/>
  <c r="U29" i="21"/>
  <c r="C81" i="21"/>
  <c r="C104" i="21" s="1"/>
  <c r="C108" i="21"/>
  <c r="U7" i="21"/>
  <c r="U22" i="21" s="1"/>
  <c r="F24" i="21"/>
  <c r="F8" i="21"/>
  <c r="N24" i="21"/>
  <c r="N8" i="21"/>
  <c r="D5" i="21"/>
  <c r="H5" i="21"/>
  <c r="L5" i="21"/>
  <c r="P5" i="21"/>
  <c r="T5" i="21"/>
  <c r="I20" i="21"/>
  <c r="I29" i="21" s="1"/>
  <c r="K108" i="21"/>
  <c r="K81" i="21"/>
  <c r="K104" i="21" s="1"/>
  <c r="E104" i="21"/>
  <c r="M81" i="21"/>
  <c r="M104" i="21" s="1"/>
  <c r="M108" i="21"/>
  <c r="L75" i="21"/>
  <c r="G158" i="21"/>
  <c r="T158" i="21"/>
  <c r="F158" i="21"/>
  <c r="U108" i="21"/>
  <c r="F40" i="21"/>
  <c r="F39" i="21" s="1"/>
  <c r="F38" i="21" s="1"/>
  <c r="F75" i="21" s="1"/>
  <c r="J40" i="21"/>
  <c r="J39" i="21" s="1"/>
  <c r="J38" i="21" s="1"/>
  <c r="J75" i="21" s="1"/>
  <c r="N40" i="21"/>
  <c r="N39" i="21" s="1"/>
  <c r="N38" i="21" s="1"/>
  <c r="N75" i="21" s="1"/>
  <c r="R40" i="21"/>
  <c r="R39" i="21" s="1"/>
  <c r="R38" i="21" s="1"/>
  <c r="R75" i="21" s="1"/>
  <c r="L158" i="21"/>
  <c r="Q119" i="21"/>
  <c r="G123" i="21"/>
  <c r="G146" i="21" s="1"/>
  <c r="G147" i="21"/>
  <c r="K123" i="21"/>
  <c r="K146" i="21" s="1"/>
  <c r="K147" i="21"/>
  <c r="D148" i="21"/>
  <c r="D123" i="21"/>
  <c r="D146" i="21" s="1"/>
  <c r="T148" i="21"/>
  <c r="T123" i="21"/>
  <c r="T146" i="21" s="1"/>
  <c r="M251" i="21"/>
  <c r="M153" i="21"/>
  <c r="F246" i="21"/>
  <c r="F152" i="21"/>
  <c r="F130" i="21"/>
  <c r="R246" i="21"/>
  <c r="R152" i="21"/>
  <c r="R130" i="21"/>
  <c r="N130" i="21"/>
  <c r="R158" i="21"/>
  <c r="I142" i="21"/>
  <c r="C144" i="21"/>
  <c r="L148" i="21"/>
  <c r="Q151" i="21"/>
  <c r="N152" i="21"/>
  <c r="Q137" i="21"/>
  <c r="Q160" i="21" s="1"/>
  <c r="P211" i="21"/>
  <c r="S251" i="21"/>
  <c r="G62" i="21"/>
  <c r="G75" i="21" s="1"/>
  <c r="D62" i="21"/>
  <c r="D75" i="21" s="1"/>
  <c r="H62" i="21"/>
  <c r="H75" i="21" s="1"/>
  <c r="L62" i="21"/>
  <c r="P62" i="21"/>
  <c r="P75" i="21" s="1"/>
  <c r="T62" i="21"/>
  <c r="T75" i="21" s="1"/>
  <c r="C158" i="21"/>
  <c r="C134" i="21"/>
  <c r="C157" i="21" s="1"/>
  <c r="H158" i="21"/>
  <c r="S158" i="21"/>
  <c r="U119" i="21"/>
  <c r="K120" i="21"/>
  <c r="R119" i="21"/>
  <c r="R143" i="21"/>
  <c r="H123" i="21"/>
  <c r="H146" i="21" s="1"/>
  <c r="E130" i="21"/>
  <c r="O251" i="21"/>
  <c r="O153" i="21"/>
  <c r="G144" i="21"/>
  <c r="E145" i="21"/>
  <c r="O147" i="21"/>
  <c r="P148" i="21"/>
  <c r="G153" i="21"/>
  <c r="Q153" i="21"/>
  <c r="J155" i="21"/>
  <c r="P200" i="21"/>
  <c r="R211" i="21"/>
  <c r="F142" i="21"/>
  <c r="M119" i="21"/>
  <c r="M143" i="21"/>
  <c r="C119" i="21"/>
  <c r="C143" i="21"/>
  <c r="O120" i="21"/>
  <c r="O144" i="21"/>
  <c r="S119" i="21"/>
  <c r="S143" i="21"/>
  <c r="I153" i="21"/>
  <c r="I251" i="21"/>
  <c r="N142" i="21"/>
  <c r="F143" i="21"/>
  <c r="K153" i="21"/>
  <c r="E201" i="21"/>
  <c r="Q201" i="21"/>
  <c r="J201" i="21"/>
  <c r="O6" i="21"/>
  <c r="O21" i="21" s="1"/>
  <c r="C24" i="21"/>
  <c r="C8" i="21"/>
  <c r="C23" i="21" s="1"/>
  <c r="G24" i="21"/>
  <c r="G8" i="21"/>
  <c r="K24" i="21"/>
  <c r="K8" i="21"/>
  <c r="K23" i="21" s="1"/>
  <c r="O24" i="21"/>
  <c r="O8" i="21"/>
  <c r="O23" i="21" s="1"/>
  <c r="S24" i="21"/>
  <c r="S8" i="21"/>
  <c r="S23" i="21" s="1"/>
  <c r="I223" i="21"/>
  <c r="Q223" i="21"/>
  <c r="U223" i="21"/>
  <c r="E222" i="21"/>
  <c r="I222" i="21"/>
  <c r="M222" i="21"/>
  <c r="Q222" i="21"/>
  <c r="U222" i="21"/>
  <c r="E109" i="21"/>
  <c r="E112" i="21" s="1"/>
  <c r="E114" i="21" s="1"/>
  <c r="I109" i="21"/>
  <c r="M109" i="21"/>
  <c r="Q109" i="21"/>
  <c r="U109" i="21"/>
  <c r="E119" i="21"/>
  <c r="D120" i="21"/>
  <c r="D144" i="21"/>
  <c r="H120" i="21"/>
  <c r="L120" i="21"/>
  <c r="P120" i="21"/>
  <c r="P144" i="21"/>
  <c r="T120" i="21"/>
  <c r="T144" i="21"/>
  <c r="J130" i="21"/>
  <c r="U130" i="21"/>
  <c r="F133" i="21"/>
  <c r="F156" i="21" s="1"/>
  <c r="F155" i="21"/>
  <c r="R133" i="21"/>
  <c r="R156" i="21" s="1"/>
  <c r="R155" i="21"/>
  <c r="S144" i="21"/>
  <c r="I145" i="21"/>
  <c r="C147" i="21"/>
  <c r="N155" i="21"/>
  <c r="F201" i="21"/>
  <c r="N207" i="21"/>
  <c r="N199" i="21"/>
  <c r="R199" i="21"/>
  <c r="R207" i="21"/>
  <c r="H200" i="21"/>
  <c r="H207" i="21"/>
  <c r="H201" i="21" s="1"/>
  <c r="H206" i="21"/>
  <c r="L206" i="21"/>
  <c r="L200" i="21"/>
  <c r="D211" i="21"/>
  <c r="P152" i="21"/>
  <c r="K155" i="21"/>
  <c r="E211" i="21"/>
  <c r="E199" i="21"/>
  <c r="I211" i="21"/>
  <c r="I201" i="21" s="1"/>
  <c r="I199" i="21"/>
  <c r="M211" i="21"/>
  <c r="M201" i="21" s="1"/>
  <c r="M199" i="21"/>
  <c r="Q211" i="21"/>
  <c r="Q199" i="21"/>
  <c r="R137" i="21"/>
  <c r="R160" i="21" s="1"/>
  <c r="U211" i="21"/>
  <c r="U201" i="21" s="1"/>
  <c r="U199" i="21"/>
  <c r="F191" i="21"/>
  <c r="J191" i="21"/>
  <c r="N191" i="21"/>
  <c r="R191" i="21"/>
  <c r="N211" i="21"/>
  <c r="J223" i="21"/>
  <c r="G222" i="21"/>
  <c r="K222" i="21"/>
  <c r="O222" i="21"/>
  <c r="S222" i="21"/>
  <c r="J123" i="21"/>
  <c r="D151" i="21"/>
  <c r="D130" i="21"/>
  <c r="H151" i="21"/>
  <c r="H130" i="21"/>
  <c r="L151" i="21"/>
  <c r="L130" i="21"/>
  <c r="P151" i="21"/>
  <c r="P130" i="21"/>
  <c r="T151" i="21"/>
  <c r="T130" i="21"/>
  <c r="E246" i="21"/>
  <c r="E152" i="21"/>
  <c r="I246" i="21"/>
  <c r="I152" i="21"/>
  <c r="M246" i="21"/>
  <c r="M152" i="21"/>
  <c r="U246" i="21"/>
  <c r="U152" i="21"/>
  <c r="P133" i="21"/>
  <c r="P156" i="21" s="1"/>
  <c r="M137" i="21"/>
  <c r="M160" i="21" s="1"/>
  <c r="L152" i="21"/>
  <c r="F211" i="21"/>
  <c r="F137" i="21"/>
  <c r="F160" i="21" s="1"/>
  <c r="K191" i="21"/>
  <c r="G191" i="21"/>
  <c r="O191" i="21"/>
  <c r="J206" i="21"/>
  <c r="J137" i="21" s="1"/>
  <c r="J228" i="21"/>
  <c r="I228" i="21"/>
  <c r="R228" i="21"/>
  <c r="Q228" i="21"/>
  <c r="D207" i="21"/>
  <c r="H199" i="21"/>
  <c r="L207" i="21"/>
  <c r="L201" i="21" s="1"/>
  <c r="P199" i="21"/>
  <c r="T207" i="21"/>
  <c r="T201" i="21" s="1"/>
  <c r="F206" i="21"/>
  <c r="G137" i="21" s="1"/>
  <c r="F200" i="21"/>
  <c r="N206" i="21"/>
  <c r="N137" i="21" s="1"/>
  <c r="N200" i="21"/>
  <c r="E236" i="21"/>
  <c r="D236" i="21"/>
  <c r="M236" i="21"/>
  <c r="L236" i="21"/>
  <c r="U236" i="21"/>
  <c r="T236" i="21"/>
  <c r="G211" i="21"/>
  <c r="G201" i="21" s="1"/>
  <c r="G199" i="21"/>
  <c r="K211" i="21"/>
  <c r="K199" i="21"/>
  <c r="O211" i="21"/>
  <c r="O199" i="21"/>
  <c r="S211" i="21"/>
  <c r="S199" i="21"/>
  <c r="L191" i="21"/>
  <c r="P191" i="21"/>
  <c r="T191" i="21"/>
  <c r="K201" i="21"/>
  <c r="O201" i="21"/>
  <c r="S201" i="21"/>
  <c r="D228" i="21"/>
  <c r="H228" i="21"/>
  <c r="L228" i="21"/>
  <c r="P228" i="21"/>
  <c r="T228" i="21"/>
  <c r="U225" i="21"/>
  <c r="T108" i="21" l="1"/>
  <c r="T81" i="21"/>
  <c r="T104" i="21" s="1"/>
  <c r="N160" i="21"/>
  <c r="N134" i="21"/>
  <c r="J160" i="21"/>
  <c r="J134" i="21"/>
  <c r="J157" i="21" s="1"/>
  <c r="P108" i="21"/>
  <c r="P81" i="21"/>
  <c r="P104" i="21" s="1"/>
  <c r="G108" i="21"/>
  <c r="G81" i="21"/>
  <c r="G104" i="21" s="1"/>
  <c r="G160" i="21"/>
  <c r="G134" i="21"/>
  <c r="G157" i="21" s="1"/>
  <c r="H108" i="21"/>
  <c r="H81" i="21"/>
  <c r="H104" i="21" s="1"/>
  <c r="R224" i="21"/>
  <c r="R225" i="21" s="1"/>
  <c r="R31" i="21"/>
  <c r="R30" i="21"/>
  <c r="H251" i="21"/>
  <c r="H153" i="21"/>
  <c r="P143" i="21"/>
  <c r="P119" i="21"/>
  <c r="E251" i="21"/>
  <c r="E153" i="21"/>
  <c r="N251" i="21"/>
  <c r="N153" i="21"/>
  <c r="T7" i="21"/>
  <c r="T22" i="21" s="1"/>
  <c r="T20" i="21"/>
  <c r="T29" i="21" s="1"/>
  <c r="T223" i="21" s="1"/>
  <c r="D7" i="21"/>
  <c r="D22" i="21" s="1"/>
  <c r="D20" i="21"/>
  <c r="D29" i="21" s="1"/>
  <c r="D223" i="21" s="1"/>
  <c r="C5" i="21"/>
  <c r="O112" i="21"/>
  <c r="O114" i="21" s="1"/>
  <c r="O113" i="21"/>
  <c r="E20" i="21"/>
  <c r="E29" i="21" s="1"/>
  <c r="E223" i="21" s="1"/>
  <c r="E7" i="21"/>
  <c r="E22" i="21" s="1"/>
  <c r="S81" i="21"/>
  <c r="S104" i="21" s="1"/>
  <c r="S108" i="21"/>
  <c r="L143" i="21"/>
  <c r="L119" i="21"/>
  <c r="Q30" i="21"/>
  <c r="Q31" i="21"/>
  <c r="O119" i="21"/>
  <c r="O143" i="21"/>
  <c r="R251" i="21"/>
  <c r="R153" i="21"/>
  <c r="Q142" i="21"/>
  <c r="R108" i="21"/>
  <c r="R81" i="21"/>
  <c r="R104" i="21" s="1"/>
  <c r="L108" i="21"/>
  <c r="L81" i="21"/>
  <c r="L104" i="21" s="1"/>
  <c r="N23" i="21"/>
  <c r="N5" i="21"/>
  <c r="I137" i="21"/>
  <c r="Q113" i="21"/>
  <c r="Q112" i="21"/>
  <c r="Q114" i="21" s="1"/>
  <c r="K137" i="21"/>
  <c r="M134" i="21"/>
  <c r="M157" i="21" s="1"/>
  <c r="I113" i="21"/>
  <c r="I112" i="21"/>
  <c r="I114" i="21" s="1"/>
  <c r="T251" i="21"/>
  <c r="T153" i="21"/>
  <c r="L251" i="21"/>
  <c r="L153" i="21"/>
  <c r="D251" i="21"/>
  <c r="D153" i="21"/>
  <c r="N201" i="21"/>
  <c r="O137" i="21"/>
  <c r="T143" i="21"/>
  <c r="T119" i="21"/>
  <c r="H143" i="21"/>
  <c r="H119" i="21"/>
  <c r="I30" i="21"/>
  <c r="I31" i="21"/>
  <c r="G23" i="21"/>
  <c r="G5" i="21"/>
  <c r="R134" i="21"/>
  <c r="R157" i="21" s="1"/>
  <c r="N81" i="21"/>
  <c r="N104" i="21" s="1"/>
  <c r="N108" i="21"/>
  <c r="U113" i="21"/>
  <c r="U112" i="21"/>
  <c r="U114" i="21" s="1"/>
  <c r="M113" i="21"/>
  <c r="M112" i="21"/>
  <c r="M114" i="21" s="1"/>
  <c r="K112" i="21"/>
  <c r="K114" i="21" s="1"/>
  <c r="K113" i="21"/>
  <c r="P20" i="21"/>
  <c r="P29" i="21" s="1"/>
  <c r="P223" i="21" s="1"/>
  <c r="P7" i="21"/>
  <c r="P22" i="21" s="1"/>
  <c r="H20" i="21"/>
  <c r="H29" i="21" s="1"/>
  <c r="H223" i="21" s="1"/>
  <c r="H7" i="21"/>
  <c r="H22" i="21" s="1"/>
  <c r="S5" i="21"/>
  <c r="C113" i="21"/>
  <c r="C112" i="21"/>
  <c r="C114" i="21" s="1"/>
  <c r="U158" i="21"/>
  <c r="P160" i="21"/>
  <c r="P134" i="21"/>
  <c r="P157" i="21" s="1"/>
  <c r="D201" i="21"/>
  <c r="E137" i="21"/>
  <c r="P251" i="21"/>
  <c r="P153" i="21"/>
  <c r="J146" i="21"/>
  <c r="J119" i="21"/>
  <c r="J251" i="21"/>
  <c r="J153" i="21"/>
  <c r="D143" i="21"/>
  <c r="D119" i="21"/>
  <c r="U30" i="21"/>
  <c r="U31" i="21"/>
  <c r="K119" i="21"/>
  <c r="K143" i="21"/>
  <c r="D108" i="21"/>
  <c r="D81" i="21"/>
  <c r="D104" i="21" s="1"/>
  <c r="F251" i="21"/>
  <c r="F153" i="21"/>
  <c r="F108" i="21"/>
  <c r="F81" i="21"/>
  <c r="F104" i="21" s="1"/>
  <c r="L7" i="21"/>
  <c r="L22" i="21" s="1"/>
  <c r="L20" i="21"/>
  <c r="L29" i="21" s="1"/>
  <c r="L223" i="21" s="1"/>
  <c r="Q134" i="21"/>
  <c r="Q157" i="21" s="1"/>
  <c r="T137" i="21"/>
  <c r="E142" i="21"/>
  <c r="M139" i="21"/>
  <c r="M142" i="21"/>
  <c r="D137" i="21"/>
  <c r="U142" i="21"/>
  <c r="J224" i="21"/>
  <c r="J225" i="21" s="1"/>
  <c r="J31" i="21"/>
  <c r="J30" i="21"/>
  <c r="S137" i="21"/>
  <c r="R201" i="21"/>
  <c r="U251" i="21"/>
  <c r="U153" i="21"/>
  <c r="S142" i="21"/>
  <c r="C142" i="21"/>
  <c r="C139" i="21"/>
  <c r="R139" i="21"/>
  <c r="R142" i="21"/>
  <c r="L134" i="21"/>
  <c r="L157" i="21" s="1"/>
  <c r="J81" i="21"/>
  <c r="J104" i="21" s="1"/>
  <c r="J108" i="21"/>
  <c r="F134" i="21"/>
  <c r="K5" i="21"/>
  <c r="F23" i="21"/>
  <c r="F5" i="21"/>
  <c r="H137" i="21"/>
  <c r="G119" i="21"/>
  <c r="O5" i="21"/>
  <c r="U137" i="21"/>
  <c r="U160" i="21" s="1"/>
  <c r="J113" i="21" l="1"/>
  <c r="J112" i="21"/>
  <c r="J114" i="21" s="1"/>
  <c r="M162" i="21"/>
  <c r="M140" i="21"/>
  <c r="F113" i="21"/>
  <c r="F112" i="21"/>
  <c r="F114" i="21" s="1"/>
  <c r="N113" i="21"/>
  <c r="N112" i="21"/>
  <c r="N114" i="21" s="1"/>
  <c r="H142" i="21"/>
  <c r="O160" i="21"/>
  <c r="O134" i="21"/>
  <c r="O157" i="21" s="1"/>
  <c r="R112" i="21"/>
  <c r="R114" i="21" s="1"/>
  <c r="R113" i="21"/>
  <c r="S113" i="21"/>
  <c r="S112" i="21"/>
  <c r="S114" i="21" s="1"/>
  <c r="N157" i="21"/>
  <c r="N139" i="21"/>
  <c r="O20" i="21"/>
  <c r="O29" i="21" s="1"/>
  <c r="O223" i="21" s="1"/>
  <c r="O7" i="21"/>
  <c r="O22" i="21" s="1"/>
  <c r="C140" i="21"/>
  <c r="C162" i="21"/>
  <c r="L30" i="21"/>
  <c r="L31" i="21"/>
  <c r="M224" i="21"/>
  <c r="M225" i="21" s="1"/>
  <c r="D142" i="21"/>
  <c r="D139" i="21"/>
  <c r="J142" i="21"/>
  <c r="J139" i="21"/>
  <c r="E160" i="21"/>
  <c r="E134" i="21"/>
  <c r="U134" i="21"/>
  <c r="S20" i="21"/>
  <c r="S29" i="21" s="1"/>
  <c r="S223" i="21" s="1"/>
  <c r="S7" i="21"/>
  <c r="S22" i="21" s="1"/>
  <c r="P224" i="21"/>
  <c r="P225" i="21" s="1"/>
  <c r="P31" i="21"/>
  <c r="P30" i="21"/>
  <c r="Q224" i="21"/>
  <c r="Q225" i="21" s="1"/>
  <c r="T224" i="21"/>
  <c r="T225" i="21" s="1"/>
  <c r="T31" i="21"/>
  <c r="T30" i="21"/>
  <c r="P112" i="21"/>
  <c r="P114" i="21" s="1"/>
  <c r="P113" i="21"/>
  <c r="G142" i="21"/>
  <c r="G139" i="21"/>
  <c r="K20" i="21"/>
  <c r="K29" i="21" s="1"/>
  <c r="K223" i="21" s="1"/>
  <c r="K7" i="21"/>
  <c r="K22" i="21" s="1"/>
  <c r="D160" i="21"/>
  <c r="D134" i="21"/>
  <c r="D157" i="21" s="1"/>
  <c r="K142" i="21"/>
  <c r="K139" i="21"/>
  <c r="T139" i="21"/>
  <c r="T142" i="21"/>
  <c r="I160" i="21"/>
  <c r="I134" i="21"/>
  <c r="L112" i="21"/>
  <c r="L114" i="21" s="1"/>
  <c r="L113" i="21"/>
  <c r="Q139" i="21"/>
  <c r="O142" i="21"/>
  <c r="O139" i="21"/>
  <c r="L142" i="21"/>
  <c r="L139" i="21"/>
  <c r="C20" i="21"/>
  <c r="C29" i="21" s="1"/>
  <c r="C223" i="21" s="1"/>
  <c r="C7" i="21"/>
  <c r="C22" i="21" s="1"/>
  <c r="F7" i="21"/>
  <c r="F22" i="21" s="1"/>
  <c r="F20" i="21"/>
  <c r="F29" i="21" s="1"/>
  <c r="F223" i="21" s="1"/>
  <c r="R162" i="21"/>
  <c r="R140" i="21"/>
  <c r="S160" i="21"/>
  <c r="S134" i="21"/>
  <c r="D112" i="21"/>
  <c r="D114" i="21" s="1"/>
  <c r="D113" i="21"/>
  <c r="H160" i="21"/>
  <c r="H134" i="21"/>
  <c r="H157" i="21" s="1"/>
  <c r="F157" i="21"/>
  <c r="F139" i="21"/>
  <c r="T160" i="21"/>
  <c r="T134" i="21"/>
  <c r="T157" i="21" s="1"/>
  <c r="H224" i="21"/>
  <c r="H225" i="21" s="1"/>
  <c r="H31" i="21"/>
  <c r="H30" i="21"/>
  <c r="G20" i="21"/>
  <c r="G29" i="21" s="1"/>
  <c r="G223" i="21" s="1"/>
  <c r="G7" i="21"/>
  <c r="G22" i="21" s="1"/>
  <c r="I224" i="21"/>
  <c r="I225" i="21" s="1"/>
  <c r="K160" i="21"/>
  <c r="K134" i="21"/>
  <c r="K157" i="21" s="1"/>
  <c r="N7" i="21"/>
  <c r="N22" i="21" s="1"/>
  <c r="N20" i="21"/>
  <c r="N29" i="21" s="1"/>
  <c r="N223" i="21" s="1"/>
  <c r="E224" i="21"/>
  <c r="E225" i="21" s="1"/>
  <c r="E30" i="21"/>
  <c r="E31" i="21"/>
  <c r="D224" i="21"/>
  <c r="D225" i="21" s="1"/>
  <c r="D31" i="21"/>
  <c r="D30" i="21"/>
  <c r="P142" i="21"/>
  <c r="P139" i="21"/>
  <c r="H113" i="21"/>
  <c r="H112" i="21"/>
  <c r="H114" i="21" s="1"/>
  <c r="G112" i="21"/>
  <c r="G114" i="21" s="1"/>
  <c r="G113" i="21"/>
  <c r="T112" i="21"/>
  <c r="T114" i="21" s="1"/>
  <c r="T113" i="21"/>
  <c r="C30" i="21" l="1"/>
  <c r="C31" i="21"/>
  <c r="I157" i="21"/>
  <c r="I139" i="21"/>
  <c r="K162" i="21"/>
  <c r="K140" i="21"/>
  <c r="E157" i="21"/>
  <c r="E139" i="21"/>
  <c r="D140" i="21"/>
  <c r="D162" i="21"/>
  <c r="G30" i="21"/>
  <c r="G31" i="21"/>
  <c r="G224" i="21"/>
  <c r="G225" i="21" s="1"/>
  <c r="S157" i="21"/>
  <c r="S139" i="21"/>
  <c r="F224" i="21"/>
  <c r="F225" i="21" s="1"/>
  <c r="F31" i="21"/>
  <c r="F30" i="21"/>
  <c r="L162" i="21"/>
  <c r="L140" i="21"/>
  <c r="Q162" i="21"/>
  <c r="Q140" i="21"/>
  <c r="K224" i="21"/>
  <c r="K225" i="21" s="1"/>
  <c r="K30" i="21"/>
  <c r="K31" i="21"/>
  <c r="L224" i="21"/>
  <c r="L225" i="21" s="1"/>
  <c r="O224" i="21"/>
  <c r="O225" i="21" s="1"/>
  <c r="O31" i="21"/>
  <c r="O30" i="21"/>
  <c r="G162" i="21"/>
  <c r="G140" i="21"/>
  <c r="S224" i="21"/>
  <c r="S225" i="21" s="1"/>
  <c r="S30" i="21"/>
  <c r="S31" i="21"/>
  <c r="J162" i="21"/>
  <c r="J140" i="21"/>
  <c r="N162" i="21"/>
  <c r="N140" i="21"/>
  <c r="H139" i="21"/>
  <c r="P162" i="21"/>
  <c r="P140" i="21"/>
  <c r="N224" i="21"/>
  <c r="N225" i="21" s="1"/>
  <c r="N31" i="21"/>
  <c r="N30" i="21"/>
  <c r="F162" i="21"/>
  <c r="F140" i="21"/>
  <c r="O140" i="21"/>
  <c r="O162" i="21"/>
  <c r="T162" i="21"/>
  <c r="T140" i="21"/>
  <c r="U157" i="21"/>
  <c r="U139" i="21"/>
  <c r="U162" i="21" l="1"/>
  <c r="U140" i="21"/>
  <c r="E162" i="21"/>
  <c r="E140" i="21"/>
  <c r="I140" i="21"/>
  <c r="I162" i="21"/>
  <c r="H140" i="21"/>
  <c r="H162" i="21"/>
  <c r="S162" i="21"/>
  <c r="S140" i="21"/>
  <c r="Q13" i="5" l="1"/>
  <c r="Q19" i="5"/>
  <c r="Q20" i="5"/>
  <c r="Q23" i="5"/>
  <c r="Q24" i="5"/>
  <c r="Q12" i="4"/>
  <c r="Q15" i="4"/>
  <c r="Q16" i="4"/>
  <c r="Q19" i="4"/>
  <c r="Q20" i="4"/>
  <c r="P5" i="5"/>
  <c r="P13" i="5"/>
  <c r="P19" i="5"/>
  <c r="P20" i="5"/>
  <c r="P23" i="5"/>
  <c r="P24" i="5"/>
  <c r="Q36" i="5" l="1"/>
  <c r="Q30" i="5"/>
  <c r="Q46" i="5"/>
  <c r="Q42" i="5"/>
  <c r="Q43" i="5"/>
  <c r="Q47" i="5"/>
  <c r="Q13" i="4" l="1"/>
  <c r="Q11" i="4" l="1"/>
  <c r="Q29" i="5"/>
  <c r="Q21" i="4" l="1"/>
  <c r="Q17" i="4" l="1"/>
  <c r="Q14" i="4" l="1"/>
  <c r="Q18" i="4" l="1"/>
  <c r="Q14" i="5" l="1"/>
  <c r="Q12" i="5" s="1"/>
  <c r="Q22" i="4"/>
  <c r="Q15" i="5"/>
  <c r="Q27" i="4" l="1"/>
  <c r="Q11" i="5"/>
  <c r="Q55" i="5" l="1"/>
  <c r="Q61" i="5"/>
  <c r="Q64" i="5"/>
  <c r="Q26" i="4"/>
  <c r="Q53" i="4"/>
  <c r="Q56" i="4"/>
  <c r="Q58" i="4"/>
  <c r="Q61" i="4"/>
  <c r="Q54" i="5"/>
  <c r="Q56" i="5"/>
  <c r="Q60" i="5"/>
  <c r="Q65" i="5"/>
  <c r="Q30" i="4"/>
  <c r="Q54" i="4"/>
  <c r="Q57" i="4"/>
  <c r="Q60" i="4"/>
  <c r="Q62" i="4"/>
  <c r="Q53" i="5"/>
  <c r="Q52" i="4"/>
  <c r="Q55" i="4"/>
  <c r="Q52" i="5"/>
  <c r="Q25" i="4"/>
  <c r="Q59" i="4"/>
  <c r="Q63" i="4"/>
  <c r="P12" i="4" l="1"/>
  <c r="Q37" i="4" s="1"/>
  <c r="P15" i="4"/>
  <c r="Q40" i="4" s="1"/>
  <c r="P16" i="4"/>
  <c r="Q41" i="4" s="1"/>
  <c r="P19" i="4"/>
  <c r="Q44" i="4" s="1"/>
  <c r="P20" i="4"/>
  <c r="Q45" i="4" s="1"/>
  <c r="P21" i="4"/>
  <c r="Q46" i="4" s="1"/>
  <c r="P17" i="4"/>
  <c r="Q42" i="4" s="1"/>
  <c r="P13" i="4"/>
  <c r="Q38" i="4" s="1"/>
  <c r="P14" i="5"/>
  <c r="O13" i="5"/>
  <c r="P36" i="5" s="1"/>
  <c r="O19" i="5"/>
  <c r="P42" i="5" s="1"/>
  <c r="O20" i="5"/>
  <c r="P43" i="5" s="1"/>
  <c r="O23" i="5"/>
  <c r="P46" i="5" s="1"/>
  <c r="O24" i="5"/>
  <c r="P47" i="5" s="1"/>
  <c r="O12" i="4"/>
  <c r="O15" i="4"/>
  <c r="O16" i="4"/>
  <c r="O19" i="4"/>
  <c r="O20" i="4"/>
  <c r="O21" i="4"/>
  <c r="O17" i="4"/>
  <c r="O13" i="4"/>
  <c r="O14" i="5"/>
  <c r="O15" i="5"/>
  <c r="P5" i="4"/>
  <c r="Q5" i="4" s="1"/>
  <c r="R5" i="4" s="1"/>
  <c r="S5" i="4" s="1"/>
  <c r="M13" i="5"/>
  <c r="L13" i="5"/>
  <c r="K13" i="5"/>
  <c r="J13" i="5"/>
  <c r="I13" i="5"/>
  <c r="H13" i="5"/>
  <c r="G13" i="5"/>
  <c r="F13" i="5"/>
  <c r="E13" i="5"/>
  <c r="D13" i="5"/>
  <c r="C13" i="5"/>
  <c r="B13" i="5"/>
  <c r="N13" i="5"/>
  <c r="C14" i="5"/>
  <c r="D37" i="5" s="1"/>
  <c r="D14" i="5"/>
  <c r="E14" i="5"/>
  <c r="F37" i="5" s="1"/>
  <c r="F14" i="5"/>
  <c r="G37" i="5" s="1"/>
  <c r="G14" i="5"/>
  <c r="H37" i="5" s="1"/>
  <c r="H14" i="5"/>
  <c r="I14" i="5"/>
  <c r="J37" i="5" s="1"/>
  <c r="J14" i="5"/>
  <c r="K37" i="5" s="1"/>
  <c r="K14" i="5"/>
  <c r="L37" i="5" s="1"/>
  <c r="L14" i="5"/>
  <c r="M14" i="5"/>
  <c r="N14" i="5"/>
  <c r="K21" i="5"/>
  <c r="J21" i="5"/>
  <c r="I21" i="5"/>
  <c r="H21" i="5"/>
  <c r="G21" i="5"/>
  <c r="F21" i="5"/>
  <c r="D21" i="5"/>
  <c r="C21" i="5"/>
  <c r="N21" i="4"/>
  <c r="M21" i="4"/>
  <c r="K21" i="4"/>
  <c r="I21" i="4"/>
  <c r="G21" i="4"/>
  <c r="E21" i="4"/>
  <c r="C21" i="4"/>
  <c r="N17" i="4"/>
  <c r="M17" i="4"/>
  <c r="L17" i="4"/>
  <c r="K17" i="4"/>
  <c r="J17" i="4"/>
  <c r="I17" i="4"/>
  <c r="H17" i="4"/>
  <c r="G17" i="4"/>
  <c r="F17" i="4"/>
  <c r="E17" i="4"/>
  <c r="D17" i="4"/>
  <c r="C17" i="4"/>
  <c r="N24" i="5"/>
  <c r="N23" i="5"/>
  <c r="N20" i="5"/>
  <c r="N19" i="5"/>
  <c r="N20" i="4"/>
  <c r="N19" i="4"/>
  <c r="N16" i="4"/>
  <c r="N15" i="4"/>
  <c r="N12" i="4"/>
  <c r="M24" i="5"/>
  <c r="L24" i="5"/>
  <c r="K24" i="5"/>
  <c r="J24" i="5"/>
  <c r="I24" i="5"/>
  <c r="H24" i="5"/>
  <c r="G24" i="5"/>
  <c r="F24" i="5"/>
  <c r="E24" i="5"/>
  <c r="D24" i="5"/>
  <c r="C24" i="5"/>
  <c r="B24" i="5"/>
  <c r="M23" i="5"/>
  <c r="L23" i="5"/>
  <c r="K23" i="5"/>
  <c r="J23" i="5"/>
  <c r="I23" i="5"/>
  <c r="H23" i="5"/>
  <c r="G23" i="5"/>
  <c r="F23" i="5"/>
  <c r="E23" i="5"/>
  <c r="D23" i="5"/>
  <c r="C23" i="5"/>
  <c r="B23" i="5"/>
  <c r="L20" i="5"/>
  <c r="K20" i="5"/>
  <c r="J20" i="5"/>
  <c r="I20" i="5"/>
  <c r="H20" i="5"/>
  <c r="G20" i="5"/>
  <c r="F20" i="5"/>
  <c r="E20" i="5"/>
  <c r="D20" i="5"/>
  <c r="C20" i="5"/>
  <c r="B20" i="5"/>
  <c r="M19" i="5"/>
  <c r="L19" i="5"/>
  <c r="K18" i="5"/>
  <c r="J18" i="5"/>
  <c r="I18" i="5"/>
  <c r="H18" i="5"/>
  <c r="G18" i="5"/>
  <c r="F18" i="5"/>
  <c r="E18" i="5"/>
  <c r="D18" i="5"/>
  <c r="C18" i="5"/>
  <c r="B18" i="5"/>
  <c r="M20" i="4"/>
  <c r="L20" i="4"/>
  <c r="K20" i="4"/>
  <c r="J20" i="4"/>
  <c r="I20" i="4"/>
  <c r="H20" i="4"/>
  <c r="G20" i="4"/>
  <c r="F20" i="4"/>
  <c r="E20" i="4"/>
  <c r="D20" i="4"/>
  <c r="C20" i="4"/>
  <c r="B20" i="4"/>
  <c r="M19" i="4"/>
  <c r="L19" i="4"/>
  <c r="K19" i="4"/>
  <c r="J19" i="4"/>
  <c r="I19" i="4"/>
  <c r="H19" i="4"/>
  <c r="G19" i="4"/>
  <c r="F19" i="4"/>
  <c r="E19" i="4"/>
  <c r="D19" i="4"/>
  <c r="C19" i="4"/>
  <c r="B19" i="4"/>
  <c r="M16" i="4"/>
  <c r="L16" i="4"/>
  <c r="K16" i="4"/>
  <c r="J16" i="4"/>
  <c r="I16" i="4"/>
  <c r="H16" i="4"/>
  <c r="G16" i="4"/>
  <c r="F16" i="4"/>
  <c r="E16" i="4"/>
  <c r="D16" i="4"/>
  <c r="C16" i="4"/>
  <c r="B16" i="4"/>
  <c r="M15" i="4"/>
  <c r="L15" i="4"/>
  <c r="K15" i="4"/>
  <c r="J15" i="4"/>
  <c r="I15" i="4"/>
  <c r="H15" i="4"/>
  <c r="G15" i="4"/>
  <c r="F15" i="4"/>
  <c r="E15" i="4"/>
  <c r="D15" i="4"/>
  <c r="C15" i="4"/>
  <c r="B15" i="4"/>
  <c r="M12" i="4"/>
  <c r="L12" i="4"/>
  <c r="K12" i="4"/>
  <c r="J12" i="4"/>
  <c r="I12" i="4"/>
  <c r="H12" i="4"/>
  <c r="G12" i="4"/>
  <c r="F12" i="4"/>
  <c r="E12" i="4"/>
  <c r="D12" i="4"/>
  <c r="C12" i="4"/>
  <c r="B12" i="4"/>
  <c r="M20" i="5"/>
  <c r="K19" i="5"/>
  <c r="J19" i="5"/>
  <c r="I19" i="5"/>
  <c r="H19" i="5"/>
  <c r="G19" i="5"/>
  <c r="F19" i="5"/>
  <c r="E19" i="5"/>
  <c r="D19" i="5"/>
  <c r="C19" i="5"/>
  <c r="B19" i="5"/>
  <c r="E21" i="5"/>
  <c r="M15" i="5"/>
  <c r="I15" i="5"/>
  <c r="G15" i="5"/>
  <c r="D15" i="5"/>
  <c r="C15" i="5"/>
  <c r="B15" i="5"/>
  <c r="L21" i="4"/>
  <c r="J21" i="4"/>
  <c r="H21" i="4"/>
  <c r="F21" i="4"/>
  <c r="D21" i="4"/>
  <c r="B21" i="4"/>
  <c r="K13" i="4"/>
  <c r="G13" i="4"/>
  <c r="C13" i="4"/>
  <c r="C5" i="5"/>
  <c r="D5" i="5" s="1"/>
  <c r="E5" i="5" s="1"/>
  <c r="F5" i="5" s="1"/>
  <c r="G5" i="5" s="1"/>
  <c r="H5" i="5" s="1"/>
  <c r="I5" i="5" s="1"/>
  <c r="J5" i="5" s="1"/>
  <c r="K5" i="5" s="1"/>
  <c r="L5" i="5" s="1"/>
  <c r="C5" i="4"/>
  <c r="D5" i="4" s="1"/>
  <c r="E5" i="4" s="1"/>
  <c r="F5" i="4" s="1"/>
  <c r="G5" i="4" s="1"/>
  <c r="H5" i="4" s="1"/>
  <c r="I5" i="4" s="1"/>
  <c r="J5" i="4" s="1"/>
  <c r="K5" i="4" s="1"/>
  <c r="L5" i="4" s="1"/>
  <c r="Q5" i="5"/>
  <c r="R5" i="5" s="1"/>
  <c r="S5" i="5" s="1"/>
  <c r="O37" i="5" l="1"/>
  <c r="F36" i="5"/>
  <c r="P44" i="4"/>
  <c r="D40" i="4"/>
  <c r="L41" i="4"/>
  <c r="G42" i="4"/>
  <c r="O12" i="5"/>
  <c r="T5" i="5"/>
  <c r="U5" i="5" s="1"/>
  <c r="V5" i="5" s="1"/>
  <c r="W5" i="5" s="1"/>
  <c r="X5" i="5" s="1"/>
  <c r="Y5" i="5" s="1"/>
  <c r="K12" i="5"/>
  <c r="T5" i="4"/>
  <c r="U5" i="4" s="1"/>
  <c r="V5" i="4" s="1"/>
  <c r="W5" i="4" s="1"/>
  <c r="X5" i="4" s="1"/>
  <c r="Y5" i="4" s="1"/>
  <c r="H14" i="4"/>
  <c r="K11" i="4"/>
  <c r="P40" i="4"/>
  <c r="O30" i="5"/>
  <c r="N47" i="5"/>
  <c r="G12" i="5"/>
  <c r="G11" i="5" s="1"/>
  <c r="C12" i="5"/>
  <c r="O41" i="4"/>
  <c r="N36" i="5"/>
  <c r="O14" i="4"/>
  <c r="E12" i="5"/>
  <c r="E36" i="5"/>
  <c r="J36" i="5"/>
  <c r="N43" i="5"/>
  <c r="F12" i="5"/>
  <c r="D12" i="5"/>
  <c r="D11" i="5" s="1"/>
  <c r="H12" i="5"/>
  <c r="L12" i="5"/>
  <c r="M42" i="4"/>
  <c r="D42" i="4"/>
  <c r="L42" i="4"/>
  <c r="P11" i="4"/>
  <c r="Q36" i="4" s="1"/>
  <c r="P38" i="4"/>
  <c r="P41" i="4"/>
  <c r="P42" i="4"/>
  <c r="C14" i="4"/>
  <c r="G14" i="4"/>
  <c r="H39" i="4" s="1"/>
  <c r="K14" i="4"/>
  <c r="I12" i="5"/>
  <c r="I11" i="5" s="1"/>
  <c r="I14" i="4"/>
  <c r="I39" i="4" s="1"/>
  <c r="G30" i="5"/>
  <c r="E13" i="4"/>
  <c r="E11" i="4" s="1"/>
  <c r="I13" i="4"/>
  <c r="I11" i="4" s="1"/>
  <c r="M13" i="4"/>
  <c r="M11" i="4" s="1"/>
  <c r="J14" i="4"/>
  <c r="O44" i="4"/>
  <c r="N15" i="5"/>
  <c r="N38" i="5" s="1"/>
  <c r="O36" i="5"/>
  <c r="H46" i="4"/>
  <c r="L40" i="4"/>
  <c r="F41" i="4"/>
  <c r="K44" i="4"/>
  <c r="B14" i="5"/>
  <c r="C37" i="5" s="1"/>
  <c r="K41" i="5"/>
  <c r="N42" i="4"/>
  <c r="J44" i="5"/>
  <c r="I44" i="5"/>
  <c r="K30" i="5"/>
  <c r="C30" i="5"/>
  <c r="E42" i="5"/>
  <c r="G17" i="5"/>
  <c r="G16" i="5" s="1"/>
  <c r="G37" i="4"/>
  <c r="C40" i="4"/>
  <c r="G40" i="4"/>
  <c r="H40" i="4"/>
  <c r="M40" i="4"/>
  <c r="C41" i="4"/>
  <c r="N13" i="4"/>
  <c r="O38" i="4" s="1"/>
  <c r="P37" i="5"/>
  <c r="D41" i="4"/>
  <c r="I41" i="4"/>
  <c r="G44" i="4"/>
  <c r="E45" i="4"/>
  <c r="G45" i="4"/>
  <c r="D47" i="5"/>
  <c r="F14" i="4"/>
  <c r="D46" i="4"/>
  <c r="J46" i="4"/>
  <c r="N37" i="4"/>
  <c r="N40" i="4"/>
  <c r="N44" i="4"/>
  <c r="P15" i="5"/>
  <c r="Q38" i="5" s="1"/>
  <c r="P12" i="5"/>
  <c r="P35" i="5" s="1"/>
  <c r="Q37" i="5"/>
  <c r="P30" i="5"/>
  <c r="P29" i="5" s="1"/>
  <c r="O11" i="5"/>
  <c r="M30" i="5"/>
  <c r="I30" i="5"/>
  <c r="E30" i="5"/>
  <c r="O42" i="5"/>
  <c r="O46" i="5"/>
  <c r="N12" i="5"/>
  <c r="O35" i="5" s="1"/>
  <c r="M37" i="5"/>
  <c r="I37" i="5"/>
  <c r="C41" i="5"/>
  <c r="H41" i="5"/>
  <c r="F46" i="5"/>
  <c r="I46" i="5"/>
  <c r="I47" i="5"/>
  <c r="L47" i="5"/>
  <c r="B30" i="5"/>
  <c r="D30" i="5"/>
  <c r="F30" i="5"/>
  <c r="H30" i="5"/>
  <c r="J30" i="5"/>
  <c r="J29" i="5" s="1"/>
  <c r="L30" i="5"/>
  <c r="K17" i="5"/>
  <c r="K16" i="5" s="1"/>
  <c r="C17" i="5"/>
  <c r="C16" i="5" s="1"/>
  <c r="C38" i="5"/>
  <c r="E17" i="5"/>
  <c r="E16" i="5" s="1"/>
  <c r="I17" i="5"/>
  <c r="I16" i="5" s="1"/>
  <c r="D44" i="5"/>
  <c r="D41" i="5"/>
  <c r="G41" i="5"/>
  <c r="J46" i="5"/>
  <c r="H47" i="5"/>
  <c r="E37" i="5"/>
  <c r="I42" i="5"/>
  <c r="C36" i="5"/>
  <c r="K36" i="5"/>
  <c r="J12" i="5"/>
  <c r="G36" i="5"/>
  <c r="L36" i="5"/>
  <c r="H36" i="5"/>
  <c r="D36" i="5"/>
  <c r="D38" i="5"/>
  <c r="F44" i="5"/>
  <c r="B17" i="5"/>
  <c r="D17" i="5"/>
  <c r="D16" i="5" s="1"/>
  <c r="F17" i="5"/>
  <c r="F16" i="5" s="1"/>
  <c r="H17" i="5"/>
  <c r="H16" i="5" s="1"/>
  <c r="J17" i="5"/>
  <c r="F41" i="5"/>
  <c r="J41" i="5"/>
  <c r="M42" i="5"/>
  <c r="G43" i="5"/>
  <c r="D46" i="5"/>
  <c r="H46" i="5"/>
  <c r="L46" i="5"/>
  <c r="F47" i="5"/>
  <c r="G47" i="5"/>
  <c r="J47" i="5"/>
  <c r="H44" i="5"/>
  <c r="K44" i="5"/>
  <c r="N37" i="5"/>
  <c r="F42" i="4"/>
  <c r="E14" i="4"/>
  <c r="G46" i="5"/>
  <c r="F42" i="5"/>
  <c r="K42" i="5"/>
  <c r="G42" i="5"/>
  <c r="C42" i="5"/>
  <c r="G44" i="5"/>
  <c r="E44" i="5"/>
  <c r="I41" i="5"/>
  <c r="E41" i="5"/>
  <c r="L42" i="5"/>
  <c r="K46" i="4"/>
  <c r="K43" i="5"/>
  <c r="E15" i="5"/>
  <c r="K15" i="5"/>
  <c r="N30" i="5"/>
  <c r="H15" i="5"/>
  <c r="N46" i="4"/>
  <c r="N41" i="4"/>
  <c r="N45" i="4"/>
  <c r="N46" i="5"/>
  <c r="C46" i="4"/>
  <c r="E46" i="4"/>
  <c r="G46" i="4"/>
  <c r="I46" i="4"/>
  <c r="L46" i="4"/>
  <c r="D37" i="4"/>
  <c r="H37" i="4"/>
  <c r="L37" i="4"/>
  <c r="F40" i="4"/>
  <c r="J40" i="4"/>
  <c r="K40" i="4"/>
  <c r="E41" i="4"/>
  <c r="H41" i="4"/>
  <c r="J41" i="4"/>
  <c r="K41" i="4"/>
  <c r="H44" i="4"/>
  <c r="J44" i="4"/>
  <c r="L44" i="4"/>
  <c r="F45" i="4"/>
  <c r="H45" i="4"/>
  <c r="L45" i="4"/>
  <c r="C43" i="5"/>
  <c r="D43" i="5"/>
  <c r="F43" i="5"/>
  <c r="H43" i="5"/>
  <c r="J43" i="5"/>
  <c r="I36" i="5"/>
  <c r="E37" i="4"/>
  <c r="F37" i="4"/>
  <c r="J37" i="4"/>
  <c r="I37" i="4"/>
  <c r="D44" i="4"/>
  <c r="C44" i="4"/>
  <c r="F44" i="4"/>
  <c r="E44" i="4"/>
  <c r="C45" i="4"/>
  <c r="D45" i="4"/>
  <c r="I45" i="4"/>
  <c r="J45" i="4"/>
  <c r="M43" i="5"/>
  <c r="L43" i="5"/>
  <c r="B13" i="4"/>
  <c r="D13" i="4"/>
  <c r="D11" i="4" s="1"/>
  <c r="F13" i="4"/>
  <c r="G38" i="4" s="1"/>
  <c r="H13" i="4"/>
  <c r="H11" i="4" s="1"/>
  <c r="J13" i="4"/>
  <c r="L13" i="4"/>
  <c r="L11" i="4" s="1"/>
  <c r="F15" i="5"/>
  <c r="J15" i="5"/>
  <c r="L15" i="5"/>
  <c r="G41" i="4"/>
  <c r="I43" i="5"/>
  <c r="E43" i="5"/>
  <c r="M45" i="4"/>
  <c r="N42" i="5"/>
  <c r="O40" i="4"/>
  <c r="O43" i="5"/>
  <c r="O47" i="5"/>
  <c r="H42" i="4"/>
  <c r="C11" i="4"/>
  <c r="G11" i="4"/>
  <c r="C46" i="5"/>
  <c r="D14" i="4"/>
  <c r="I42" i="4"/>
  <c r="J42" i="4"/>
  <c r="L14" i="4"/>
  <c r="O42" i="4"/>
  <c r="O46" i="4"/>
  <c r="O45" i="4"/>
  <c r="O37" i="4"/>
  <c r="P45" i="4"/>
  <c r="P14" i="4"/>
  <c r="P37" i="4"/>
  <c r="M46" i="5"/>
  <c r="P46" i="4"/>
  <c r="N14" i="4"/>
  <c r="M14" i="4"/>
  <c r="K42" i="4"/>
  <c r="E42" i="4"/>
  <c r="I44" i="4"/>
  <c r="E40" i="4"/>
  <c r="O11" i="4"/>
  <c r="I40" i="4"/>
  <c r="K45" i="4"/>
  <c r="M44" i="4"/>
  <c r="M37" i="4"/>
  <c r="F46" i="4"/>
  <c r="C37" i="4"/>
  <c r="K37" i="4"/>
  <c r="M41" i="4"/>
  <c r="K46" i="5"/>
  <c r="E47" i="5"/>
  <c r="C47" i="5"/>
  <c r="D42" i="5"/>
  <c r="J42" i="5"/>
  <c r="M46" i="4"/>
  <c r="H42" i="5"/>
  <c r="E46" i="5"/>
  <c r="K47" i="5"/>
  <c r="M47" i="5"/>
  <c r="M12" i="5"/>
  <c r="M36" i="5"/>
  <c r="K39" i="4" l="1"/>
  <c r="H35" i="5"/>
  <c r="L35" i="5"/>
  <c r="K11" i="5"/>
  <c r="K35" i="5"/>
  <c r="D35" i="5"/>
  <c r="H18" i="4"/>
  <c r="K18" i="4"/>
  <c r="K22" i="4" s="1"/>
  <c r="K27" i="4" s="1"/>
  <c r="C11" i="5"/>
  <c r="C22" i="5" s="1"/>
  <c r="C29" i="4" s="1"/>
  <c r="I29" i="5"/>
  <c r="B29" i="5"/>
  <c r="O38" i="5"/>
  <c r="I36" i="4"/>
  <c r="G22" i="5"/>
  <c r="G25" i="5" s="1"/>
  <c r="H40" i="5"/>
  <c r="O39" i="4"/>
  <c r="D39" i="4"/>
  <c r="E35" i="5"/>
  <c r="J39" i="4"/>
  <c r="K29" i="5"/>
  <c r="O18" i="4"/>
  <c r="O22" i="4" s="1"/>
  <c r="N11" i="5"/>
  <c r="O34" i="5" s="1"/>
  <c r="G29" i="5"/>
  <c r="K22" i="5"/>
  <c r="F35" i="5"/>
  <c r="P18" i="4"/>
  <c r="Q43" i="4" s="1"/>
  <c r="I40" i="5"/>
  <c r="E11" i="5"/>
  <c r="E22" i="5" s="1"/>
  <c r="E25" i="5" s="1"/>
  <c r="G35" i="5"/>
  <c r="F11" i="5"/>
  <c r="G34" i="5" s="1"/>
  <c r="F40" i="5"/>
  <c r="N11" i="4"/>
  <c r="O36" i="4" s="1"/>
  <c r="I35" i="5"/>
  <c r="H11" i="5"/>
  <c r="I34" i="5" s="1"/>
  <c r="L18" i="4"/>
  <c r="E38" i="5"/>
  <c r="G39" i="4"/>
  <c r="D34" i="5"/>
  <c r="B12" i="5"/>
  <c r="G18" i="4"/>
  <c r="G22" i="4" s="1"/>
  <c r="G27" i="4" s="1"/>
  <c r="M29" i="5"/>
  <c r="F39" i="4"/>
  <c r="M36" i="4"/>
  <c r="I38" i="4"/>
  <c r="M38" i="4"/>
  <c r="J35" i="5"/>
  <c r="B21" i="5"/>
  <c r="C44" i="5" s="1"/>
  <c r="B17" i="4"/>
  <c r="E40" i="5"/>
  <c r="E29" i="5"/>
  <c r="E39" i="4"/>
  <c r="L39" i="4"/>
  <c r="J40" i="5"/>
  <c r="L36" i="4"/>
  <c r="L38" i="4"/>
  <c r="D18" i="4"/>
  <c r="D22" i="4" s="1"/>
  <c r="D27" i="4" s="1"/>
  <c r="D36" i="4"/>
  <c r="E38" i="4"/>
  <c r="N38" i="4"/>
  <c r="E36" i="4"/>
  <c r="D40" i="5"/>
  <c r="C29" i="5"/>
  <c r="G40" i="5"/>
  <c r="M39" i="4"/>
  <c r="Q35" i="5"/>
  <c r="P11" i="5"/>
  <c r="P38" i="5"/>
  <c r="P39" i="4"/>
  <c r="Q39" i="4"/>
  <c r="I18" i="4"/>
  <c r="I22" i="4" s="1"/>
  <c r="I27" i="4" s="1"/>
  <c r="D29" i="5"/>
  <c r="I22" i="5"/>
  <c r="I25" i="5" s="1"/>
  <c r="H38" i="4"/>
  <c r="F29" i="5"/>
  <c r="E18" i="4"/>
  <c r="E22" i="4" s="1"/>
  <c r="K40" i="5"/>
  <c r="D38" i="4"/>
  <c r="J11" i="5"/>
  <c r="K34" i="5" s="1"/>
  <c r="J16" i="5"/>
  <c r="K39" i="5" s="1"/>
  <c r="C40" i="5"/>
  <c r="C18" i="4"/>
  <c r="N29" i="5"/>
  <c r="H38" i="5"/>
  <c r="I38" i="5"/>
  <c r="H22" i="4"/>
  <c r="H27" i="4" s="1"/>
  <c r="L11" i="5"/>
  <c r="L38" i="5"/>
  <c r="M38" i="5"/>
  <c r="J38" i="5"/>
  <c r="K38" i="5"/>
  <c r="F38" i="5"/>
  <c r="G38" i="5"/>
  <c r="L29" i="5"/>
  <c r="H29" i="5"/>
  <c r="J11" i="4"/>
  <c r="J38" i="4"/>
  <c r="K38" i="4"/>
  <c r="F11" i="4"/>
  <c r="G36" i="4" s="1"/>
  <c r="F38" i="4"/>
  <c r="B11" i="4"/>
  <c r="C38" i="4"/>
  <c r="O29" i="5"/>
  <c r="H36" i="4"/>
  <c r="N39" i="4"/>
  <c r="P36" i="4"/>
  <c r="M18" i="4"/>
  <c r="N35" i="5"/>
  <c r="M11" i="5"/>
  <c r="E39" i="5"/>
  <c r="D22" i="5"/>
  <c r="D39" i="5"/>
  <c r="G39" i="5"/>
  <c r="F39" i="5"/>
  <c r="H39" i="5"/>
  <c r="I39" i="5"/>
  <c r="M35" i="5"/>
  <c r="L43" i="4" l="1"/>
  <c r="K28" i="4"/>
  <c r="K25" i="5"/>
  <c r="G29" i="4"/>
  <c r="L22" i="4"/>
  <c r="L27" i="4" s="1"/>
  <c r="N36" i="4"/>
  <c r="F34" i="5"/>
  <c r="N18" i="4"/>
  <c r="N22" i="4" s="1"/>
  <c r="O47" i="4" s="1"/>
  <c r="P43" i="4"/>
  <c r="J39" i="5"/>
  <c r="O59" i="4"/>
  <c r="K29" i="4"/>
  <c r="F22" i="5"/>
  <c r="G45" i="5" s="1"/>
  <c r="E34" i="5"/>
  <c r="H22" i="5"/>
  <c r="H34" i="5"/>
  <c r="G28" i="4"/>
  <c r="P22" i="4"/>
  <c r="Q47" i="4" s="1"/>
  <c r="H43" i="4"/>
  <c r="O60" i="5"/>
  <c r="O61" i="4"/>
  <c r="O55" i="5"/>
  <c r="O53" i="4"/>
  <c r="B16" i="5"/>
  <c r="C39" i="5" s="1"/>
  <c r="I29" i="4"/>
  <c r="E43" i="4"/>
  <c r="J22" i="5"/>
  <c r="K45" i="5" s="1"/>
  <c r="E29" i="4"/>
  <c r="C35" i="5"/>
  <c r="B11" i="5"/>
  <c r="C34" i="5" s="1"/>
  <c r="O53" i="5"/>
  <c r="O64" i="5"/>
  <c r="O60" i="4"/>
  <c r="O61" i="5"/>
  <c r="O58" i="4"/>
  <c r="O56" i="4"/>
  <c r="O57" i="4"/>
  <c r="O26" i="4"/>
  <c r="J34" i="5"/>
  <c r="H47" i="4"/>
  <c r="E28" i="4"/>
  <c r="I43" i="4"/>
  <c r="D43" i="4"/>
  <c r="O56" i="5"/>
  <c r="O54" i="4"/>
  <c r="O52" i="5"/>
  <c r="O52" i="4"/>
  <c r="O65" i="5"/>
  <c r="O25" i="4"/>
  <c r="O54" i="5"/>
  <c r="O62" i="4"/>
  <c r="O30" i="4"/>
  <c r="O55" i="4"/>
  <c r="B14" i="4"/>
  <c r="C39" i="4" s="1"/>
  <c r="C42" i="4"/>
  <c r="I28" i="4"/>
  <c r="C25" i="5"/>
  <c r="I47" i="4"/>
  <c r="Q34" i="5"/>
  <c r="P34" i="5"/>
  <c r="C22" i="4"/>
  <c r="C28" i="4"/>
  <c r="F36" i="4"/>
  <c r="F18" i="4"/>
  <c r="L34" i="5"/>
  <c r="C36" i="4"/>
  <c r="J18" i="4"/>
  <c r="J36" i="4"/>
  <c r="K36" i="4"/>
  <c r="M22" i="4"/>
  <c r="M43" i="4"/>
  <c r="N43" i="4"/>
  <c r="O27" i="4"/>
  <c r="O63" i="4"/>
  <c r="N34" i="5"/>
  <c r="M34" i="5"/>
  <c r="D25" i="5"/>
  <c r="D29" i="4"/>
  <c r="D45" i="5"/>
  <c r="D28" i="4"/>
  <c r="E45" i="5"/>
  <c r="E47" i="4"/>
  <c r="E27" i="4"/>
  <c r="F45" i="5" l="1"/>
  <c r="F25" i="5"/>
  <c r="L47" i="4"/>
  <c r="O43" i="4"/>
  <c r="H25" i="5"/>
  <c r="I48" i="5" s="1"/>
  <c r="P47" i="4"/>
  <c r="P27" i="4"/>
  <c r="F29" i="4"/>
  <c r="F28" i="4"/>
  <c r="J25" i="5"/>
  <c r="K48" i="5" s="1"/>
  <c r="H28" i="4"/>
  <c r="I45" i="5"/>
  <c r="H45" i="5"/>
  <c r="H29" i="4"/>
  <c r="J28" i="4"/>
  <c r="J45" i="5"/>
  <c r="B22" i="5"/>
  <c r="J29" i="4"/>
  <c r="B18" i="4"/>
  <c r="B25" i="5"/>
  <c r="C48" i="5" s="1"/>
  <c r="C27" i="4"/>
  <c r="D47" i="4"/>
  <c r="K43" i="4"/>
  <c r="J22" i="4"/>
  <c r="J43" i="4"/>
  <c r="F22" i="4"/>
  <c r="G43" i="4"/>
  <c r="F43" i="4"/>
  <c r="N47" i="4"/>
  <c r="N27" i="4"/>
  <c r="M27" i="4"/>
  <c r="M47" i="4"/>
  <c r="E48" i="5"/>
  <c r="D48" i="5"/>
  <c r="G48" i="5"/>
  <c r="F48" i="5"/>
  <c r="J48" i="5"/>
  <c r="K57" i="5" l="1"/>
  <c r="H48" i="5"/>
  <c r="K61" i="4"/>
  <c r="K56" i="4"/>
  <c r="K57" i="4"/>
  <c r="K25" i="4"/>
  <c r="K58" i="4"/>
  <c r="K55" i="5"/>
  <c r="K62" i="5"/>
  <c r="K53" i="5"/>
  <c r="K60" i="4"/>
  <c r="K52" i="5"/>
  <c r="C45" i="5"/>
  <c r="B29" i="4"/>
  <c r="K63" i="4"/>
  <c r="K59" i="5"/>
  <c r="K55" i="4"/>
  <c r="K64" i="5"/>
  <c r="K60" i="5"/>
  <c r="K56" i="5"/>
  <c r="K30" i="4"/>
  <c r="K54" i="5"/>
  <c r="K26" i="4"/>
  <c r="B22" i="4"/>
  <c r="C43" i="4"/>
  <c r="B28" i="4"/>
  <c r="K63" i="5"/>
  <c r="K59" i="4"/>
  <c r="K61" i="5"/>
  <c r="K52" i="4"/>
  <c r="K54" i="4"/>
  <c r="K65" i="5"/>
  <c r="K53" i="4"/>
  <c r="K58" i="5"/>
  <c r="K62" i="4"/>
  <c r="M63" i="4"/>
  <c r="N63" i="4"/>
  <c r="N52" i="4"/>
  <c r="N52" i="5"/>
  <c r="N26" i="4"/>
  <c r="N60" i="4"/>
  <c r="N54" i="4"/>
  <c r="N56" i="4"/>
  <c r="N55" i="5"/>
  <c r="N60" i="5"/>
  <c r="N30" i="4"/>
  <c r="N65" i="5"/>
  <c r="N25" i="4"/>
  <c r="N59" i="4"/>
  <c r="N64" i="5"/>
  <c r="N62" i="4"/>
  <c r="N61" i="4"/>
  <c r="N53" i="5"/>
  <c r="N56" i="5"/>
  <c r="N61" i="5"/>
  <c r="N57" i="4"/>
  <c r="N55" i="4"/>
  <c r="N53" i="4"/>
  <c r="N54" i="5"/>
  <c r="N58" i="4"/>
  <c r="K66" i="5"/>
  <c r="M53" i="5"/>
  <c r="M54" i="5"/>
  <c r="M53" i="4"/>
  <c r="M61" i="5"/>
  <c r="M58" i="4"/>
  <c r="M30" i="4"/>
  <c r="M60" i="5"/>
  <c r="M55" i="5"/>
  <c r="M65" i="5"/>
  <c r="M56" i="4"/>
  <c r="M25" i="4"/>
  <c r="M54" i="4"/>
  <c r="M57" i="4"/>
  <c r="M26" i="4"/>
  <c r="M61" i="4"/>
  <c r="M56" i="5"/>
  <c r="M62" i="4"/>
  <c r="M60" i="4"/>
  <c r="M55" i="4"/>
  <c r="M52" i="4"/>
  <c r="M64" i="5"/>
  <c r="M59" i="4"/>
  <c r="M52" i="5"/>
  <c r="E62" i="4"/>
  <c r="E62" i="5"/>
  <c r="E54" i="5"/>
  <c r="E55" i="5"/>
  <c r="E60" i="5"/>
  <c r="E53" i="4"/>
  <c r="E52" i="5"/>
  <c r="E58" i="5"/>
  <c r="E56" i="4"/>
  <c r="E60" i="4"/>
  <c r="E56" i="5"/>
  <c r="E57" i="5"/>
  <c r="E61" i="5"/>
  <c r="E53" i="5"/>
  <c r="E64" i="5"/>
  <c r="E61" i="4"/>
  <c r="E55" i="4"/>
  <c r="E57" i="4"/>
  <c r="E63" i="5"/>
  <c r="E54" i="4"/>
  <c r="E59" i="5"/>
  <c r="E26" i="4"/>
  <c r="E58" i="4"/>
  <c r="E30" i="4"/>
  <c r="E65" i="5"/>
  <c r="E66" i="5"/>
  <c r="E52" i="4"/>
  <c r="E59" i="4"/>
  <c r="E25" i="4"/>
  <c r="E63" i="4"/>
  <c r="G47" i="4"/>
  <c r="F27" i="4"/>
  <c r="F47" i="4"/>
  <c r="J27" i="4"/>
  <c r="K47" i="4"/>
  <c r="J47" i="4"/>
  <c r="C65" i="5"/>
  <c r="C58" i="5"/>
  <c r="C63" i="4"/>
  <c r="C26" i="4"/>
  <c r="C60" i="5"/>
  <c r="C57" i="4"/>
  <c r="C55" i="5"/>
  <c r="C30" i="4"/>
  <c r="C61" i="5"/>
  <c r="C63" i="5"/>
  <c r="C64" i="5"/>
  <c r="C54" i="5"/>
  <c r="C53" i="5"/>
  <c r="C54" i="4"/>
  <c r="C53" i="4"/>
  <c r="C52" i="4"/>
  <c r="C55" i="4"/>
  <c r="C57" i="5"/>
  <c r="C56" i="5"/>
  <c r="C62" i="5"/>
  <c r="C56" i="4"/>
  <c r="C59" i="5"/>
  <c r="C58" i="4"/>
  <c r="C60" i="4"/>
  <c r="C59" i="4"/>
  <c r="C61" i="4"/>
  <c r="C52" i="5"/>
  <c r="C62" i="4"/>
  <c r="C25" i="4"/>
  <c r="C66" i="5"/>
  <c r="G61" i="4" l="1"/>
  <c r="G53" i="5"/>
  <c r="G59" i="4"/>
  <c r="G25" i="4"/>
  <c r="G52" i="4"/>
  <c r="G65" i="5"/>
  <c r="G56" i="5"/>
  <c r="G56" i="4"/>
  <c r="G60" i="5"/>
  <c r="G57" i="4"/>
  <c r="G66" i="5"/>
  <c r="G59" i="5"/>
  <c r="G54" i="4"/>
  <c r="G62" i="4"/>
  <c r="B26" i="4"/>
  <c r="B27" i="4"/>
  <c r="C47" i="4"/>
  <c r="G60" i="4"/>
  <c r="G64" i="5"/>
  <c r="G30" i="4"/>
  <c r="G57" i="5"/>
  <c r="G55" i="4"/>
  <c r="G52" i="5"/>
  <c r="G63" i="5"/>
  <c r="G62" i="5"/>
  <c r="G53" i="4"/>
  <c r="G26" i="4"/>
  <c r="G61" i="5"/>
  <c r="G63" i="4"/>
  <c r="G55" i="5"/>
  <c r="G54" i="5"/>
  <c r="G58" i="5"/>
  <c r="G58" i="4"/>
  <c r="B25" i="4"/>
  <c r="B30" i="4"/>
  <c r="P55" i="5"/>
  <c r="P61" i="5"/>
  <c r="P64" i="5"/>
  <c r="P54" i="5"/>
  <c r="P56" i="5"/>
  <c r="P60" i="5"/>
  <c r="P65" i="5"/>
  <c r="P53" i="5"/>
  <c r="P52" i="5"/>
  <c r="P53" i="4"/>
  <c r="P57" i="4"/>
  <c r="P54" i="4"/>
  <c r="P62" i="4"/>
  <c r="P61" i="4"/>
  <c r="P52" i="4"/>
  <c r="P60" i="4"/>
  <c r="P59" i="4"/>
  <c r="P26" i="4"/>
  <c r="P58" i="4"/>
  <c r="P30" i="4"/>
  <c r="P56" i="4"/>
  <c r="P55" i="4"/>
  <c r="P25" i="4"/>
  <c r="P63" i="4"/>
  <c r="I54" i="4"/>
  <c r="I52" i="5"/>
  <c r="I55" i="5"/>
  <c r="I59" i="5"/>
  <c r="I56" i="4"/>
  <c r="I58" i="4"/>
  <c r="I26" i="4"/>
  <c r="I60" i="4"/>
  <c r="I53" i="5"/>
  <c r="I58" i="5"/>
  <c r="I62" i="4"/>
  <c r="I61" i="5"/>
  <c r="I57" i="4"/>
  <c r="I63" i="5"/>
  <c r="I62" i="5"/>
  <c r="I60" i="5"/>
  <c r="I61" i="4"/>
  <c r="I64" i="5"/>
  <c r="I25" i="4"/>
  <c r="I54" i="5"/>
  <c r="I57" i="5"/>
  <c r="I53" i="4"/>
  <c r="I65" i="5"/>
  <c r="I52" i="4"/>
  <c r="I63" i="4"/>
  <c r="I59" i="4"/>
  <c r="I56" i="5"/>
  <c r="I30" i="4"/>
  <c r="I55" i="4"/>
  <c r="I66" i="5"/>
  <c r="L64" i="5"/>
  <c r="L62" i="4"/>
  <c r="L60" i="5"/>
  <c r="L56" i="4"/>
  <c r="L61" i="5"/>
  <c r="L30" i="4"/>
  <c r="L61" i="4"/>
  <c r="L54" i="4"/>
  <c r="L26" i="4"/>
  <c r="L58" i="4"/>
  <c r="L54" i="5"/>
  <c r="L56" i="5"/>
  <c r="L57" i="4"/>
  <c r="L65" i="5"/>
  <c r="L55" i="4"/>
  <c r="L60" i="4"/>
  <c r="L52" i="5"/>
  <c r="L53" i="4"/>
  <c r="L59" i="4"/>
  <c r="L53" i="5"/>
  <c r="L55" i="5"/>
  <c r="L52" i="4"/>
  <c r="L25" i="4"/>
  <c r="L63" i="4"/>
  <c r="J55" i="5" l="1"/>
  <c r="J65" i="5"/>
  <c r="J54" i="5"/>
  <c r="J56" i="5"/>
  <c r="J60" i="4"/>
  <c r="J54" i="4"/>
  <c r="J60" i="5"/>
  <c r="J25" i="4"/>
  <c r="J61" i="5"/>
  <c r="J52" i="4"/>
  <c r="J62" i="5"/>
  <c r="J53" i="4"/>
  <c r="J30" i="4"/>
  <c r="J61" i="4"/>
  <c r="J57" i="4"/>
  <c r="J56" i="4"/>
  <c r="J59" i="4"/>
  <c r="J59" i="5"/>
  <c r="J53" i="5"/>
  <c r="J58" i="4"/>
  <c r="J64" i="5"/>
  <c r="J62" i="4"/>
  <c r="J26" i="4"/>
  <c r="J58" i="5"/>
  <c r="J63" i="4"/>
  <c r="J55" i="4"/>
  <c r="J52" i="5"/>
  <c r="J57" i="5"/>
  <c r="J63" i="5"/>
  <c r="J66" i="5"/>
  <c r="H54" i="4"/>
  <c r="H26" i="4"/>
  <c r="H54" i="5"/>
  <c r="H57" i="4"/>
  <c r="H59" i="5"/>
  <c r="H55" i="4"/>
  <c r="H60" i="4"/>
  <c r="H57" i="5"/>
  <c r="H58" i="4"/>
  <c r="H25" i="4"/>
  <c r="H56" i="4"/>
  <c r="H58" i="5"/>
  <c r="H60" i="5"/>
  <c r="H65" i="5"/>
  <c r="H62" i="4"/>
  <c r="H52" i="4"/>
  <c r="H56" i="5"/>
  <c r="H61" i="4"/>
  <c r="H64" i="5"/>
  <c r="H63" i="5"/>
  <c r="H52" i="5"/>
  <c r="H53" i="5"/>
  <c r="H61" i="5"/>
  <c r="H53" i="4"/>
  <c r="H63" i="4"/>
  <c r="H55" i="5"/>
  <c r="H30" i="4"/>
  <c r="H59" i="4"/>
  <c r="H62" i="5"/>
  <c r="H66" i="5"/>
  <c r="D52" i="5"/>
  <c r="D52" i="4"/>
  <c r="D57" i="4"/>
  <c r="D65" i="5"/>
  <c r="D63" i="4"/>
  <c r="D54" i="5"/>
  <c r="D62" i="5"/>
  <c r="D25" i="4"/>
  <c r="D62" i="4"/>
  <c r="D53" i="4"/>
  <c r="D58" i="5"/>
  <c r="D56" i="4"/>
  <c r="D55" i="4"/>
  <c r="D58" i="4"/>
  <c r="D59" i="5"/>
  <c r="D60" i="5"/>
  <c r="D54" i="4"/>
  <c r="D60" i="4"/>
  <c r="D26" i="4"/>
  <c r="D53" i="5"/>
  <c r="D56" i="5"/>
  <c r="D61" i="4"/>
  <c r="D59" i="4"/>
  <c r="D55" i="5"/>
  <c r="D30" i="4"/>
  <c r="D64" i="5"/>
  <c r="D61" i="5"/>
  <c r="D57" i="5"/>
  <c r="D63" i="5"/>
  <c r="D66" i="5"/>
  <c r="F53" i="4"/>
  <c r="F26" i="4"/>
  <c r="F59" i="5"/>
  <c r="F64" i="5"/>
  <c r="F60" i="4"/>
  <c r="F61" i="4"/>
  <c r="F58" i="4"/>
  <c r="F62" i="5"/>
  <c r="F52" i="5"/>
  <c r="F58" i="5"/>
  <c r="F53" i="5"/>
  <c r="F65" i="5"/>
  <c r="F54" i="4"/>
  <c r="F62" i="4"/>
  <c r="F56" i="4"/>
  <c r="F55" i="5"/>
  <c r="F55" i="4"/>
  <c r="F30" i="4"/>
  <c r="F56" i="5"/>
  <c r="F61" i="5"/>
  <c r="F52" i="4"/>
  <c r="F60" i="5"/>
  <c r="F57" i="4"/>
  <c r="F54" i="5"/>
  <c r="F25" i="4"/>
  <c r="F59" i="4"/>
  <c r="F57" i="5"/>
  <c r="F63" i="4"/>
  <c r="F63" i="5"/>
  <c r="F66" i="5"/>
  <c r="L18" i="5" l="1"/>
  <c r="O18" i="5"/>
  <c r="O59" i="5" s="1"/>
  <c r="M18" i="5"/>
  <c r="N18" i="5"/>
  <c r="P18" i="5"/>
  <c r="P59" i="5" s="1"/>
  <c r="Q18" i="5"/>
  <c r="Q59" i="5" s="1"/>
  <c r="O41" i="5" l="1"/>
  <c r="O17" i="5"/>
  <c r="O58" i="5" s="1"/>
  <c r="Q17" i="5"/>
  <c r="Q58" i="5" s="1"/>
  <c r="N41" i="5"/>
  <c r="N17" i="5"/>
  <c r="N58" i="5" s="1"/>
  <c r="M41" i="5"/>
  <c r="P17" i="5"/>
  <c r="P21" i="5"/>
  <c r="L21" i="5"/>
  <c r="N21" i="5"/>
  <c r="P41" i="5"/>
  <c r="L59" i="5"/>
  <c r="L41" i="5"/>
  <c r="N59" i="5"/>
  <c r="M59" i="5"/>
  <c r="Q41" i="5"/>
  <c r="M17" i="5"/>
  <c r="O21" i="5"/>
  <c r="M21" i="5"/>
  <c r="L17" i="5"/>
  <c r="P40" i="5" l="1"/>
  <c r="O40" i="5"/>
  <c r="Q21" i="5"/>
  <c r="Q16" i="5" s="1"/>
  <c r="Q57" i="5" s="1"/>
  <c r="L58" i="5"/>
  <c r="L40" i="5"/>
  <c r="M40" i="5"/>
  <c r="L16" i="5"/>
  <c r="P44" i="5"/>
  <c r="O16" i="5"/>
  <c r="O62" i="5"/>
  <c r="N62" i="5"/>
  <c r="N16" i="5"/>
  <c r="O44" i="5"/>
  <c r="P62" i="5"/>
  <c r="Q22" i="5"/>
  <c r="N44" i="5"/>
  <c r="M62" i="5"/>
  <c r="M58" i="5"/>
  <c r="N40" i="5"/>
  <c r="M16" i="5"/>
  <c r="L44" i="5"/>
  <c r="M44" i="5"/>
  <c r="L62" i="5"/>
  <c r="P58" i="5"/>
  <c r="P16" i="5"/>
  <c r="Q40" i="5"/>
  <c r="Q62" i="5"/>
  <c r="Q44" i="5" l="1"/>
  <c r="M57" i="5"/>
  <c r="M22" i="5"/>
  <c r="N39" i="5"/>
  <c r="Q28" i="4"/>
  <c r="Q63" i="5"/>
  <c r="Q25" i="5"/>
  <c r="Q29" i="4"/>
  <c r="O57" i="5"/>
  <c r="P39" i="5"/>
  <c r="O22" i="5"/>
  <c r="M39" i="5"/>
  <c r="L57" i="5"/>
  <c r="L22" i="5"/>
  <c r="L39" i="5"/>
  <c r="P57" i="5"/>
  <c r="Q39" i="5"/>
  <c r="P22" i="5"/>
  <c r="N57" i="5"/>
  <c r="O39" i="5"/>
  <c r="N22" i="5"/>
  <c r="O45" i="5" l="1"/>
  <c r="N28" i="4"/>
  <c r="N29" i="4"/>
  <c r="N25" i="5"/>
  <c r="N63" i="5"/>
  <c r="O63" i="5"/>
  <c r="O29" i="4"/>
  <c r="O28" i="4"/>
  <c r="O25" i="5"/>
  <c r="P45" i="5"/>
  <c r="Q66" i="5"/>
  <c r="N45" i="5"/>
  <c r="M25" i="5"/>
  <c r="M29" i="4"/>
  <c r="M63" i="5"/>
  <c r="M28" i="4"/>
  <c r="P28" i="4"/>
  <c r="P29" i="4"/>
  <c r="P25" i="5"/>
  <c r="P63" i="5"/>
  <c r="Q45" i="5"/>
  <c r="L45" i="5"/>
  <c r="L28" i="4"/>
  <c r="L63" i="5"/>
  <c r="L29" i="4"/>
  <c r="M45" i="5"/>
  <c r="L25" i="5"/>
  <c r="P66" i="5" l="1"/>
  <c r="Q48" i="5"/>
  <c r="M66" i="5"/>
  <c r="N48" i="5"/>
  <c r="N66" i="5"/>
  <c r="O48" i="5"/>
  <c r="L66" i="5"/>
  <c r="M48" i="5"/>
  <c r="L48" i="5"/>
  <c r="O66" i="5"/>
  <c r="P48" i="5"/>
</calcChain>
</file>

<file path=xl/sharedStrings.xml><?xml version="1.0" encoding="utf-8"?>
<sst xmlns="http://schemas.openxmlformats.org/spreadsheetml/2006/main" count="816" uniqueCount="607">
  <si>
    <t>obs</t>
  </si>
  <si>
    <t>erovnuli angariSebi mln. lari</t>
  </si>
  <si>
    <t>samomxmareblo xarjebi</t>
  </si>
  <si>
    <t>mTavroba</t>
  </si>
  <si>
    <t>kerZo</t>
  </si>
  <si>
    <t>investiciebi</t>
  </si>
  <si>
    <t>eqsporti</t>
  </si>
  <si>
    <t>importi</t>
  </si>
  <si>
    <t>mTliani Sida produqti</t>
  </si>
  <si>
    <t>saxelmwifo finansebi, mln. lari</t>
  </si>
  <si>
    <t>arapirdapiri gadasaxadebi</t>
  </si>
  <si>
    <t>pirdapiri gadasaxadebi</t>
  </si>
  <si>
    <t>saSemosavlo gadasaxadi</t>
  </si>
  <si>
    <t>mogebis gadasaxadi</t>
  </si>
  <si>
    <t>dRg</t>
  </si>
  <si>
    <t>teritoriaze</t>
  </si>
  <si>
    <t>importze</t>
  </si>
  <si>
    <t>aqcizi</t>
  </si>
  <si>
    <t>sabaJo</t>
  </si>
  <si>
    <t>sxva gadasaxadebi</t>
  </si>
  <si>
    <t>grantebi</t>
  </si>
  <si>
    <t>saqoneli da momsaxureba</t>
  </si>
  <si>
    <t>procentebis gadaxda</t>
  </si>
  <si>
    <t>sagadamxdelo balansi</t>
  </si>
  <si>
    <t>mimdinare angariSi</t>
  </si>
  <si>
    <t>savaWro balansi</t>
  </si>
  <si>
    <t>wminda faqtoruli Semosavlebi</t>
  </si>
  <si>
    <t>momsaxureTa xelfasi</t>
  </si>
  <si>
    <t>kapitalis da finansuri angariSi</t>
  </si>
  <si>
    <t>rezervebis cvlileba (- zrda)</t>
  </si>
  <si>
    <t>balansi</t>
  </si>
  <si>
    <t>monetaruli mimoxilva</t>
  </si>
  <si>
    <t>mln lari,</t>
  </si>
  <si>
    <t>wminda ucxouri aqtivebi</t>
  </si>
  <si>
    <t>ucxouri aqtivebi</t>
  </si>
  <si>
    <t>ucxouri valdebulebebi</t>
  </si>
  <si>
    <t>mTavrobis wminda davalianeba</t>
  </si>
  <si>
    <t>ekonomikis danarCeni seqtoris davalianeba</t>
  </si>
  <si>
    <t>naRdi fuli bankebs gareT</t>
  </si>
  <si>
    <t>depozitebi erovnul valutaSi</t>
  </si>
  <si>
    <t>depozitebi ucxour valutaSi</t>
  </si>
  <si>
    <t>erovnuli bankis angariSebi</t>
  </si>
  <si>
    <t>sarezervo fuli</t>
  </si>
  <si>
    <t>naRdi fuli mimoqcevaSi</t>
  </si>
  <si>
    <t>savaldebulo rezervi</t>
  </si>
  <si>
    <t>fasebi savaluto kursi, saprocento ganakveTebi</t>
  </si>
  <si>
    <t>samomxmareblo fasebis indeqsi saSualo periodisTvis</t>
  </si>
  <si>
    <t>savaluto kursi saSualo periodisTvis</t>
  </si>
  <si>
    <t>savaluto kursi periodis bolos</t>
  </si>
  <si>
    <t>mSp-s deflatori 2001=100</t>
  </si>
  <si>
    <t>mSp-s deflatoris procentuli cvlileba</t>
  </si>
  <si>
    <t>kerZo seqtoris wminda sagareo davalianeba, mln aSS dolari</t>
  </si>
  <si>
    <t>mSp-s zrda, %</t>
  </si>
  <si>
    <t>memorandumis muxlebi</t>
  </si>
  <si>
    <t>sabanko sistema</t>
  </si>
  <si>
    <t>mln aSS dolari</t>
  </si>
  <si>
    <t>dasaqmebulTa raodenoba, aT kaci</t>
  </si>
  <si>
    <t>dasaqmebulTa raodenoba, mln kac-sT</t>
  </si>
  <si>
    <t>saSinao aqtivebi</t>
  </si>
  <si>
    <t>Y_0</t>
  </si>
  <si>
    <t>CNP_0</t>
  </si>
  <si>
    <t>INVP_0</t>
  </si>
  <si>
    <t>TI_0</t>
  </si>
  <si>
    <t>TD_0</t>
  </si>
  <si>
    <t>TW_0</t>
  </si>
  <si>
    <t>CR_0</t>
  </si>
  <si>
    <t>NTR_0</t>
  </si>
  <si>
    <t>GRNT_0</t>
  </si>
  <si>
    <t>BR_0</t>
  </si>
  <si>
    <t>AMR_0</t>
  </si>
  <si>
    <t>DIS_0</t>
  </si>
  <si>
    <t>INPGP_0</t>
  </si>
  <si>
    <t>INPGE_0</t>
  </si>
  <si>
    <t>SB_0</t>
  </si>
  <si>
    <t>INVG_0</t>
  </si>
  <si>
    <t>CNG_0</t>
  </si>
  <si>
    <t>FLNB_0</t>
  </si>
  <si>
    <t>DCGNB_0</t>
  </si>
  <si>
    <t>DCPNB_0</t>
  </si>
  <si>
    <t>MH_0</t>
  </si>
  <si>
    <t>CC_0</t>
  </si>
  <si>
    <t>CAC_0</t>
  </si>
  <si>
    <t>RR_0</t>
  </si>
  <si>
    <t>DCG_0</t>
  </si>
  <si>
    <t>M3_0</t>
  </si>
  <si>
    <t>DCP_0</t>
  </si>
  <si>
    <t>M2_0</t>
  </si>
  <si>
    <t>FCD_0</t>
  </si>
  <si>
    <t>COB_0</t>
  </si>
  <si>
    <t>DCD_0</t>
  </si>
  <si>
    <t>PPI_0</t>
  </si>
  <si>
    <t>CPI_0</t>
  </si>
  <si>
    <t>wminda mimdinare transfertebi</t>
  </si>
  <si>
    <t>samomxmareblo fasebis indeqsi periodis bolos</t>
  </si>
  <si>
    <t>sxva muxlebi wminda</t>
  </si>
  <si>
    <t>bankebis wminda davalianeba</t>
  </si>
  <si>
    <t>EMC_0</t>
  </si>
  <si>
    <t>INPPE_0</t>
  </si>
  <si>
    <t>OIN_0</t>
  </si>
  <si>
    <t>OINNB_0</t>
  </si>
  <si>
    <t>PIM_0</t>
  </si>
  <si>
    <t>TRFEP_0</t>
  </si>
  <si>
    <t xml:space="preserve">naSTebi komerciuli bankebis sakorespondento angariSebze, mln lari. </t>
  </si>
  <si>
    <t>naRdi fuli mimoqcevaSi, mln lari.</t>
  </si>
  <si>
    <t>mTavrobis samomxmareblo xarjebi, mln lari.</t>
  </si>
  <si>
    <t>kerZo samomxmareblo xarjebi, mln lari.</t>
  </si>
  <si>
    <t>bankebs gareT arsebuli naRdi fuli, mln lari.</t>
  </si>
  <si>
    <t>mTavrobis kapitaluri Semosavlebi, mln lari.</t>
  </si>
  <si>
    <t>depozitebi erovnul valutaSi, mln lari.</t>
  </si>
  <si>
    <t>mTavrobis wminda davalianeba sabanko sistemis mimarT, mln lari.</t>
  </si>
  <si>
    <t>ekonomikis danarCeni seqtoris davalianeba, mln lari.</t>
  </si>
  <si>
    <t>komerciuli bankebis wminda davalianeba erovnuli bankis mimarT, mln lari.</t>
  </si>
  <si>
    <t>sagareo valebis Camoricxva, mln lari.</t>
  </si>
  <si>
    <t>mTavrobis erovnuli bankis kreditis cvlileba, mln lari.</t>
  </si>
  <si>
    <t>mTavrobis kerZo seqtoris kreditis cvlileba, mln lari.</t>
  </si>
  <si>
    <t>momsaxureTa xelfasi, mln lari.</t>
  </si>
  <si>
    <t>depozitebi ucxour valutaSi, mln lari.</t>
  </si>
  <si>
    <t>sabanko sistemis sagareo valdebulebebi, mln lari.</t>
  </si>
  <si>
    <t>erovnuli bankis sagareo valdebulebebi, mln lari.</t>
  </si>
  <si>
    <t>mTavrobis sagareo valis procentis momsaxurebis xarjebi, mln aSS dolari</t>
  </si>
  <si>
    <t>mTavrobis saSinao valis procentis momsaxurebis xarjebi, mln lari.</t>
  </si>
  <si>
    <t>kerZo seqtoris sainvesticio xarjebi, mln lari.</t>
  </si>
  <si>
    <t>reluri kerZo investiciebi, mln lari.</t>
  </si>
  <si>
    <t>sarezervo fuli, mln lari.</t>
  </si>
  <si>
    <t>mTavrobis saSinao vali, mln lari.</t>
  </si>
  <si>
    <t>kerZo seqtoris sagareo vali, mln aSS dolari</t>
  </si>
  <si>
    <t>sabanko sistemis sxva wminda muxlebi, mln lari.</t>
  </si>
  <si>
    <t>erovnuli bankis sxva wminda muxlebi, mln lari.</t>
  </si>
  <si>
    <t>mSp-s deflatori, 2001 = 1.</t>
  </si>
  <si>
    <t>savaldebulo rezervebi, mln lari.</t>
  </si>
  <si>
    <t>pirdapiri gadasaxadebi, mln lari.</t>
  </si>
  <si>
    <t>arapirdapiri gadasaxadebi, mln lari.</t>
  </si>
  <si>
    <t>transfertebi ucxoeTidan kerZo seqtorze, mln lari.</t>
  </si>
  <si>
    <t>gadasaxadebi xelfasze, mln lari.</t>
  </si>
  <si>
    <t>nominaluri mSp, mln lari.</t>
  </si>
  <si>
    <t>erovnuli banki</t>
  </si>
  <si>
    <t>mln lari</t>
  </si>
  <si>
    <t>komerciuli bankebi</t>
  </si>
  <si>
    <t>saavaluto kursis indeqsi (2001=100)</t>
  </si>
  <si>
    <t>importis fasebis indeqsi (2001=100)</t>
  </si>
  <si>
    <t>aSS-s saprocento ganakveTi sesxebze</t>
  </si>
  <si>
    <t>xarjebis mixedviT davalianebebis wminda cvlileba 
(-Semcireba)</t>
  </si>
  <si>
    <t>sagareo valis procentis momsaxureba</t>
  </si>
  <si>
    <t>saSinao xarjebi</t>
  </si>
  <si>
    <t>saxelmwifo biujeti</t>
  </si>
  <si>
    <t>arasabiujeto seqtori</t>
  </si>
  <si>
    <t>konsolidirebuli biujeti</t>
  </si>
  <si>
    <t>mTavrobis sasesxo davalianeba</t>
  </si>
  <si>
    <t>mTavrobis depozitebi</t>
  </si>
  <si>
    <t>GDCHNB_0</t>
  </si>
  <si>
    <t>GDNB_0</t>
  </si>
  <si>
    <t>mTavrobis vali erovnuli bankis mimarT, mln lari.</t>
  </si>
  <si>
    <t>momsaxureba</t>
  </si>
  <si>
    <t>saqoneli</t>
  </si>
  <si>
    <t>CPIE_0</t>
  </si>
  <si>
    <t>saSualo wliuri saprocento ganakveTi depozitebze, larSi.</t>
  </si>
  <si>
    <t>saSualo wliuri saprocento ganakveTi sesxebze, larSi</t>
  </si>
  <si>
    <t>procentuli cvlileba, %</t>
  </si>
  <si>
    <t>mTavrobis saSinao vali, mln lari</t>
  </si>
  <si>
    <t>nominaluri</t>
  </si>
  <si>
    <t>realuri</t>
  </si>
  <si>
    <t>sagareo</t>
  </si>
  <si>
    <t>adgilobrivi biujetebi</t>
  </si>
  <si>
    <t>mTavrobis wminda davalianeba komerciuli bankebidan</t>
  </si>
  <si>
    <t>amortizacia procentulad valTan</t>
  </si>
  <si>
    <t>mSp erT sul mosaxleze</t>
  </si>
  <si>
    <t>lari</t>
  </si>
  <si>
    <t>aSS dolari</t>
  </si>
  <si>
    <t>Semosavlebi</t>
  </si>
  <si>
    <t>gadasaxadebi</t>
  </si>
  <si>
    <t>qonebis gadasaxdi</t>
  </si>
  <si>
    <t>miwa</t>
  </si>
  <si>
    <t xml:space="preserve">sxva </t>
  </si>
  <si>
    <t>socialuri Senatanebi</t>
  </si>
  <si>
    <t>sxva Semosavlebi</t>
  </si>
  <si>
    <t>xarjebi</t>
  </si>
  <si>
    <t>Sromis anazRaureba</t>
  </si>
  <si>
    <t>xelfasi</t>
  </si>
  <si>
    <t>procenti</t>
  </si>
  <si>
    <t>saSinao</t>
  </si>
  <si>
    <t>subsidiebi</t>
  </si>
  <si>
    <t>socialuri uzrunvelyofa</t>
  </si>
  <si>
    <t>sxva xarjebi</t>
  </si>
  <si>
    <t>fulad sakredito organoebi</t>
  </si>
  <si>
    <t>sxva valdebulebebi</t>
  </si>
  <si>
    <t>aReba</t>
  </si>
  <si>
    <t>dafarva</t>
  </si>
  <si>
    <t>depozitebze arsebuli naSTis cvlileba (+ zrda)</t>
  </si>
  <si>
    <t>pirveladi deficiti (valdebulebebi)</t>
  </si>
  <si>
    <t>pirveladi deficiti (sakaso)</t>
  </si>
  <si>
    <t>sxva kreditoruli davalianeba</t>
  </si>
  <si>
    <t>saoperacio saldo</t>
  </si>
  <si>
    <t>mTliani saldo</t>
  </si>
  <si>
    <t>tradiciuli deficiti (valdebulebebi)</t>
  </si>
  <si>
    <t>tradiciuli deficiti (sakaso)</t>
  </si>
  <si>
    <t>TI</t>
  </si>
  <si>
    <t>TD</t>
  </si>
  <si>
    <t>TR</t>
  </si>
  <si>
    <t>GRNT</t>
  </si>
  <si>
    <t>NTR</t>
  </si>
  <si>
    <t>DIS</t>
  </si>
  <si>
    <t>AMR</t>
  </si>
  <si>
    <t>NOB</t>
  </si>
  <si>
    <t>NLB</t>
  </si>
  <si>
    <t>INPGP</t>
  </si>
  <si>
    <t>INPGE</t>
  </si>
  <si>
    <t>INVG</t>
  </si>
  <si>
    <t>CR</t>
  </si>
  <si>
    <t>CNG</t>
  </si>
  <si>
    <t>CNP</t>
  </si>
  <si>
    <t>INVP</t>
  </si>
  <si>
    <t>X</t>
  </si>
  <si>
    <t>IM</t>
  </si>
  <si>
    <t>Y</t>
  </si>
  <si>
    <t>CNP_R</t>
  </si>
  <si>
    <t>INV_P</t>
  </si>
  <si>
    <t>X_R</t>
  </si>
  <si>
    <t>IM_R</t>
  </si>
  <si>
    <t>Y_R</t>
  </si>
  <si>
    <t>BR</t>
  </si>
  <si>
    <t>EWG</t>
  </si>
  <si>
    <t>EGS</t>
  </si>
  <si>
    <t>EGRNT</t>
  </si>
  <si>
    <t>ESTF</t>
  </si>
  <si>
    <t>EOTF</t>
  </si>
  <si>
    <t>FADA</t>
  </si>
  <si>
    <t>FADD</t>
  </si>
  <si>
    <t>FAFA</t>
  </si>
  <si>
    <t>FAFD</t>
  </si>
  <si>
    <t>DFA</t>
  </si>
  <si>
    <t>BDM</t>
  </si>
  <si>
    <t>BDS</t>
  </si>
  <si>
    <t>GDCHNB</t>
  </si>
  <si>
    <t>saprocento ganakveTi mTavrobis saSinao valze</t>
  </si>
  <si>
    <t>saprocento ganakveTi mTavrobis sagareo valze</t>
  </si>
  <si>
    <t>saprocento ganakveTi kerZo sagareo valze</t>
  </si>
  <si>
    <t>DEA</t>
  </si>
  <si>
    <t>DEAFI</t>
  </si>
  <si>
    <t>DEAD</t>
  </si>
  <si>
    <t>BPDM</t>
  </si>
  <si>
    <t>BPDS</t>
  </si>
  <si>
    <t>CAC</t>
  </si>
  <si>
    <t>CC</t>
  </si>
  <si>
    <t>COB</t>
  </si>
  <si>
    <t>CPI</t>
  </si>
  <si>
    <t>CPIE</t>
  </si>
  <si>
    <t>DCD</t>
  </si>
  <si>
    <t>DCG</t>
  </si>
  <si>
    <t>DCGNB</t>
  </si>
  <si>
    <t>DCP</t>
  </si>
  <si>
    <t>DCPI</t>
  </si>
  <si>
    <t>DCPNB</t>
  </si>
  <si>
    <t>DPPI</t>
  </si>
  <si>
    <t>EMC</t>
  </si>
  <si>
    <t>ER</t>
  </si>
  <si>
    <t>ERE</t>
  </si>
  <si>
    <t>FCD</t>
  </si>
  <si>
    <t>FLNB</t>
  </si>
  <si>
    <t>GDNB</t>
  </si>
  <si>
    <t>GR</t>
  </si>
  <si>
    <t>INFF</t>
  </si>
  <si>
    <t>INPGE$</t>
  </si>
  <si>
    <t>INPPE</t>
  </si>
  <si>
    <t>saprocento ganakveTebis ganfena, erovn. valutaSi %</t>
  </si>
  <si>
    <t>INS</t>
  </si>
  <si>
    <t>INTD</t>
  </si>
  <si>
    <t>INTFL</t>
  </si>
  <si>
    <t>INTGE</t>
  </si>
  <si>
    <t>INTGP</t>
  </si>
  <si>
    <t>INTL</t>
  </si>
  <si>
    <t>INTPE</t>
  </si>
  <si>
    <t>M2</t>
  </si>
  <si>
    <t>M3</t>
  </si>
  <si>
    <t>MH</t>
  </si>
  <si>
    <t>NDCGNB</t>
  </si>
  <si>
    <t>OIN</t>
  </si>
  <si>
    <t>OINNB</t>
  </si>
  <si>
    <t>PF</t>
  </si>
  <si>
    <t>PIM</t>
  </si>
  <si>
    <t>PPI</t>
  </si>
  <si>
    <t>RR</t>
  </si>
  <si>
    <t>SB</t>
  </si>
  <si>
    <t>TRFEP</t>
  </si>
  <si>
    <t>TW</t>
  </si>
  <si>
    <t>ZiriTadi Tanxa</t>
  </si>
  <si>
    <t>procentis davalianeba</t>
  </si>
  <si>
    <t>AMRC</t>
  </si>
  <si>
    <t>AMRC_RT</t>
  </si>
  <si>
    <t>BEXP</t>
  </si>
  <si>
    <t>AMRC_0</t>
  </si>
  <si>
    <t>BEXP_0</t>
  </si>
  <si>
    <t>DEAD_0</t>
  </si>
  <si>
    <t>DEAFI_0</t>
  </si>
  <si>
    <t>EGRNT_0</t>
  </si>
  <si>
    <t>EGS_0</t>
  </si>
  <si>
    <t>EOTF_0</t>
  </si>
  <si>
    <t>ESTF_0</t>
  </si>
  <si>
    <t>EWG_0</t>
  </si>
  <si>
    <t>FADA_0</t>
  </si>
  <si>
    <t>FADD_0</t>
  </si>
  <si>
    <t>NLB_0</t>
  </si>
  <si>
    <t>NOB_0</t>
  </si>
  <si>
    <t>mTavrobis sagareo valis amortizacia, daricxva, mln lari.</t>
  </si>
  <si>
    <t>mTavrobis sagareo valis amortizacia da procentis davalianebis dafarva mln lari.</t>
  </si>
  <si>
    <t>sagareo valis procentis davalianebis cvlileba, mln lari (- Semcireba)</t>
  </si>
  <si>
    <t>sabanko sistemis sagareo valis cvlileba mln lari.</t>
  </si>
  <si>
    <t>mTavrobis sagareo valis cvlileba, mln lari.</t>
  </si>
  <si>
    <t>kerZo seqtoris sagareo valis cvlileba, mln lari.</t>
  </si>
  <si>
    <t>biujetisdan gacemuli grantebi, mln lari.</t>
  </si>
  <si>
    <t>biujetis xarjebi saqoneze da momsaxurebaze, mln lari</t>
  </si>
  <si>
    <t>zrda</t>
  </si>
  <si>
    <t>Semcireba</t>
  </si>
  <si>
    <t>finansuri aqtivebis wminda zrda</t>
  </si>
  <si>
    <t>mTavrobis depozitebi erovnul bankSi, mln lari</t>
  </si>
  <si>
    <t>mTavribis depozitebis cvlileba erovnul bankSi, mln lari</t>
  </si>
  <si>
    <t>kerZo seqtoris sagareo valis procentis momsaxurebis xarjebi, mln lari.</t>
  </si>
  <si>
    <t>mTavrobis kapitaluri xarjebi, ara finansuri aqtivebis SeZena, mln lari.</t>
  </si>
  <si>
    <t>mosaxleoba, aT kaci</t>
  </si>
  <si>
    <t>IMG</t>
  </si>
  <si>
    <t>IMS</t>
  </si>
  <si>
    <t>XG</t>
  </si>
  <si>
    <t>XS</t>
  </si>
  <si>
    <t>IMG_0</t>
  </si>
  <si>
    <t>IMS_0</t>
  </si>
  <si>
    <t>XG_0</t>
  </si>
  <si>
    <t>XS_0</t>
  </si>
  <si>
    <t>momsaxurebis importi, mln lari.</t>
  </si>
  <si>
    <t>momsaxurebis realuri importi, mln lari.</t>
  </si>
  <si>
    <t>momsaxurebis eqsporti, mln lari.</t>
  </si>
  <si>
    <t>momsaxurebis realuri eqsporti, mln lari.</t>
  </si>
  <si>
    <t>saqonlis eqsporti</t>
  </si>
  <si>
    <t>saqonlis importi</t>
  </si>
  <si>
    <t>momsaxrebis balansi</t>
  </si>
  <si>
    <t>momsaxurebis eqsporti</t>
  </si>
  <si>
    <t>momsaxurebis importi</t>
  </si>
  <si>
    <t>arafinansuri aqtivebis wminda zrda</t>
  </si>
  <si>
    <t>valdebulebebis wminda zrda</t>
  </si>
  <si>
    <t>PIMW</t>
  </si>
  <si>
    <t>importis msoflio fasebis indeqsi (2001 =100)</t>
  </si>
  <si>
    <t>DPIMW</t>
  </si>
  <si>
    <t>fasebis indeqsi aSS-Si (1982-84=100)</t>
  </si>
  <si>
    <t>fasebis indeqsi aSS-Si (2001=100)</t>
  </si>
  <si>
    <t>efeqturi sabaJo tarifis cvlileba, %</t>
  </si>
  <si>
    <t>procentuli cvlileba</t>
  </si>
  <si>
    <t xml:space="preserve">procentuli cvlileba </t>
  </si>
  <si>
    <t>inflacia saSualo periodisTvis, %</t>
  </si>
  <si>
    <t>inflacia periodis bolos, %</t>
  </si>
  <si>
    <t>inflacia aSS-Si,</t>
  </si>
  <si>
    <t>ETCH</t>
  </si>
  <si>
    <t>msoflio samomxmareblo fasebis indeqsi (2001 = 100)</t>
  </si>
  <si>
    <t>msoflio inflacia, %</t>
  </si>
  <si>
    <t>CPIW</t>
  </si>
  <si>
    <t>DCPIW</t>
  </si>
  <si>
    <t>msofloi mSp-s indexsi (2001 = 100)</t>
  </si>
  <si>
    <t>msoflio mSp-s zrda, %</t>
  </si>
  <si>
    <t>GRW</t>
  </si>
  <si>
    <t>YIW</t>
  </si>
  <si>
    <t>oficialuri saerTTaSoriso rezervi</t>
  </si>
  <si>
    <t>wminda ucxouri aqtivebi (mln aSS dolari)</t>
  </si>
  <si>
    <t>sxva ucxouri aqtivebi</t>
  </si>
  <si>
    <t>GIR</t>
  </si>
  <si>
    <t>OFA</t>
  </si>
  <si>
    <t>FABS</t>
  </si>
  <si>
    <t>FLBS</t>
  </si>
  <si>
    <t>FANB</t>
  </si>
  <si>
    <t>FDG$</t>
  </si>
  <si>
    <t>DDG</t>
  </si>
  <si>
    <t>NFDP$</t>
  </si>
  <si>
    <t>DGIR</t>
  </si>
  <si>
    <t>NFBG</t>
  </si>
  <si>
    <t>NDBGNB</t>
  </si>
  <si>
    <t>NDBGP</t>
  </si>
  <si>
    <t>NFANB</t>
  </si>
  <si>
    <t>CPIW_0</t>
  </si>
  <si>
    <t>DDG_0</t>
  </si>
  <si>
    <t>DGIR_0</t>
  </si>
  <si>
    <t>ETCH_0</t>
  </si>
  <si>
    <t>FABS_0</t>
  </si>
  <si>
    <t>FAFA_0</t>
  </si>
  <si>
    <t>FAFD_0</t>
  </si>
  <si>
    <t>FDG_0</t>
  </si>
  <si>
    <t>FLBS_0</t>
  </si>
  <si>
    <t>GIR_0</t>
  </si>
  <si>
    <t>IMGR_0</t>
  </si>
  <si>
    <t>IMSR_0</t>
  </si>
  <si>
    <t>NDBGNB_0</t>
  </si>
  <si>
    <t>NDBGP_0</t>
  </si>
  <si>
    <t>NFABS_0</t>
  </si>
  <si>
    <t>NFANB_0</t>
  </si>
  <si>
    <t>NFBB_0</t>
  </si>
  <si>
    <t>NFBG_0</t>
  </si>
  <si>
    <t>NFBP_0</t>
  </si>
  <si>
    <t>NFDP_0</t>
  </si>
  <si>
    <t>OFA_0</t>
  </si>
  <si>
    <t>OSBS_0</t>
  </si>
  <si>
    <t>OSCB_0</t>
  </si>
  <si>
    <t>OSNB_0</t>
  </si>
  <si>
    <t>PIMW_0</t>
  </si>
  <si>
    <t>RNFABS_0</t>
  </si>
  <si>
    <t>RNFANB_0</t>
  </si>
  <si>
    <t>XGR_0</t>
  </si>
  <si>
    <t>XSR_0</t>
  </si>
  <si>
    <t>YIW_0</t>
  </si>
  <si>
    <t>YR_0</t>
  </si>
  <si>
    <t>CR_RT</t>
  </si>
  <si>
    <t>D03</t>
  </si>
  <si>
    <t>D97</t>
  </si>
  <si>
    <t>D98</t>
  </si>
  <si>
    <t>DCPIE</t>
  </si>
  <si>
    <t>DEAD_RT</t>
  </si>
  <si>
    <t>DEAFI_RT</t>
  </si>
  <si>
    <t>DIS_RT</t>
  </si>
  <si>
    <t>EGRNT_RT</t>
  </si>
  <si>
    <t>EMC_RT</t>
  </si>
  <si>
    <t>EOTF_RT</t>
  </si>
  <si>
    <t>ESTF_RT</t>
  </si>
  <si>
    <t>EWG_RT</t>
  </si>
  <si>
    <t>FADA_RT</t>
  </si>
  <si>
    <t>FADD_RT</t>
  </si>
  <si>
    <t>FAFA_RT</t>
  </si>
  <si>
    <t>FAFD_RT</t>
  </si>
  <si>
    <t>FLNB_PC</t>
  </si>
  <si>
    <t>GDCHNB_RT</t>
  </si>
  <si>
    <t>GDDNC</t>
  </si>
  <si>
    <t>GFDNC</t>
  </si>
  <si>
    <t>GRNT_RT</t>
  </si>
  <si>
    <t>INVG_RT</t>
  </si>
  <si>
    <t>NDBGNB_RT</t>
  </si>
  <si>
    <t>NDBGP_RT</t>
  </si>
  <si>
    <t>NTR_RT</t>
  </si>
  <si>
    <t>OFA_RT</t>
  </si>
  <si>
    <t>OSCB_RT</t>
  </si>
  <si>
    <t>OSNB_RT</t>
  </si>
  <si>
    <t>RR_RT</t>
  </si>
  <si>
    <t>SB_RT</t>
  </si>
  <si>
    <t>TD_RT</t>
  </si>
  <si>
    <t>TI_RT</t>
  </si>
  <si>
    <t>TRFEP_RT</t>
  </si>
  <si>
    <t>TW_RT</t>
  </si>
  <si>
    <t>CAC_A</t>
  </si>
  <si>
    <t>FLBS_A</t>
  </si>
  <si>
    <t>IMGR_A</t>
  </si>
  <si>
    <t>IMSR_A</t>
  </si>
  <si>
    <t>M2_A</t>
  </si>
  <si>
    <t>XGR_A</t>
  </si>
  <si>
    <t>XSR_A</t>
  </si>
  <si>
    <t>Sedegebi</t>
  </si>
  <si>
    <t>FACB_0</t>
  </si>
  <si>
    <t>FACB_RT</t>
  </si>
  <si>
    <t>GIR_PC</t>
  </si>
  <si>
    <t>INVPR_0</t>
  </si>
  <si>
    <t>naerTi biujetis xarjebi (valdebulebebi), mln lari.</t>
  </si>
  <si>
    <t>naerTi biujetis Semosavlebi, mln lari.</t>
  </si>
  <si>
    <t>msoflio samomxmareblo fasebis indeqsi (2001 =100)</t>
  </si>
  <si>
    <t>samomxmareblo fasebis indeqsi, (2001 = 100)</t>
  </si>
  <si>
    <t>samomxmareblo fasebis indeqsi periodis bolos (2001 = 100)</t>
  </si>
  <si>
    <t>xarjebis davalianebis cvlileba rezidentebis mimarT, mln lari (- Semcireba)</t>
  </si>
  <si>
    <t>mTliani saerTaSoriso rezervebi, mln lari</t>
  </si>
  <si>
    <t>naerTi biujetis sxva xarjebi, mln lari</t>
  </si>
  <si>
    <t>socialuri uzrunvelyofis xarjebi naerTi biujetidan, mln lari</t>
  </si>
  <si>
    <t>naerTi biujetis xarjebi xelfasze, mln lari</t>
  </si>
  <si>
    <t>sabanko sistemis ucxouri aqtivebi, mln lari</t>
  </si>
  <si>
    <t>comerciuli bankebis ucxouri aqtivebi, mln lari</t>
  </si>
  <si>
    <t>mTavrobis saSinao finansuri aqtivebis zrda, mln lari</t>
  </si>
  <si>
    <t>mTavrobis saSinao finansuri aqtivebis Semcireba, mln lari</t>
  </si>
  <si>
    <t>mTavrobis sagareo finansuri aqtivebis zrda, mln lari</t>
  </si>
  <si>
    <t>mTavrobis sagareo finansuri aqtivebis Semcireba, mln lari</t>
  </si>
  <si>
    <t>mTliani saerTaSoriso rezervebis cvlileba, mln lari</t>
  </si>
  <si>
    <t>naerTi biujetis Semosavlebi grantebidan, mln lari.</t>
  </si>
  <si>
    <t>saqonlis importi, mln lari.</t>
  </si>
  <si>
    <t>saqonlis realuri importi, mln lari.</t>
  </si>
  <si>
    <r>
      <t xml:space="preserve">farTo fuli </t>
    </r>
    <r>
      <rPr>
        <sz val="10"/>
        <rFont val="Cambria"/>
        <family val="1"/>
      </rPr>
      <t>M</t>
    </r>
    <r>
      <rPr>
        <sz val="10"/>
        <rFont val="LitNusx"/>
        <family val="2"/>
      </rPr>
      <t>2, mln lari.</t>
    </r>
  </si>
  <si>
    <r>
      <t xml:space="preserve">farTo fuli </t>
    </r>
    <r>
      <rPr>
        <sz val="10"/>
        <rFont val="Cambria"/>
        <family val="1"/>
      </rPr>
      <t>M</t>
    </r>
    <r>
      <rPr>
        <sz val="10"/>
        <rFont val="LitNusx"/>
        <family val="2"/>
      </rPr>
      <t>3, mln lari.</t>
    </r>
  </si>
  <si>
    <t>sabanko seqtoris wninda ucxouri aqtivebi, mln lari.</t>
  </si>
  <si>
    <t>erovnuli bankis wninda ucxouri aqtivebi, mln lari.</t>
  </si>
  <si>
    <t>naerTi biujetis wminda sesxebi/valebi, mln lari.</t>
  </si>
  <si>
    <t>naerTi biujetis saoperacio saldo, mln lari.</t>
  </si>
  <si>
    <t>naerTi biujetis sxva Semosavlebi, mln lari.</t>
  </si>
  <si>
    <t>erovnuli bankis sxva sagareo aqtivebi, mln lari.</t>
  </si>
  <si>
    <t>sabanko sistemis saoperacio balansi, mln lari.</t>
  </si>
  <si>
    <t>erovnuli bankis saoperacio balansi, mln lari.</t>
  </si>
  <si>
    <t>importis fasebis indeqsi, (2001 = 100)</t>
  </si>
  <si>
    <t>importis msoflio fasebis indeqsi, (2001 = 100)</t>
  </si>
  <si>
    <t>erovnuli bankis wninda ucxouri aqtivebis gadafaseba, mln lari.</t>
  </si>
  <si>
    <t>sabanko sistemis wninda ucxouri aqtivebis gadafaseba, mln lari.</t>
  </si>
  <si>
    <t>naerTi biujetis xarjebi subsidiebze, mln lari.</t>
  </si>
  <si>
    <t>saqonlis eqsporti, mln lari.</t>
  </si>
  <si>
    <t>saqonlis realuri eqsporti, mln lari.</t>
  </si>
  <si>
    <t>msoflio mSp-s indeqsi (2001 = 100)</t>
  </si>
  <si>
    <t>reluri mSp, mln lari.</t>
  </si>
  <si>
    <t>mTavrobis sagareo valis amortizacia, procentulad mSp-sTan</t>
  </si>
  <si>
    <t>mTavrobis kapitaluri Semosavlebi, procentulad mSp-sTan</t>
  </si>
  <si>
    <t>damatebiTi cvladi</t>
  </si>
  <si>
    <t>inflacia saSualo periodze</t>
  </si>
  <si>
    <t>inflacia periodis bolos</t>
  </si>
  <si>
    <t>msoflio inflacia</t>
  </si>
  <si>
    <t>saSinao xarjebis davalianebis cvlileba rezidentebze, procentulad mSp-sTan</t>
  </si>
  <si>
    <t>sagareo valis procentis davalianebis cvlileba, procentulad mSp-sTan</t>
  </si>
  <si>
    <t>sagareo valebis Camoricxva, procentulad mSp-sTan</t>
  </si>
  <si>
    <t>importis msoflio fasebis indeqsis cvlileba</t>
  </si>
  <si>
    <t>biujetisdan gacemuli grantebi, procentulad mSp-sTan</t>
  </si>
  <si>
    <t>momsaxureTa xelfasi, procentulad mSp-sTan</t>
  </si>
  <si>
    <t>biujetis sxva xarjebi, procentulad mSp-sTan</t>
  </si>
  <si>
    <t>savaluto kursi saSualo peridisTvis, lari/aSS dolari</t>
  </si>
  <si>
    <t>savaluto kursi peridis bolos, lari/aSS dolari</t>
  </si>
  <si>
    <t>socialuri uzrunvelyofis xarjebi biujetidan, procentulad mSp-sTan</t>
  </si>
  <si>
    <t>biujetis xarjebi xelfasze, procentulad mSp-sTan</t>
  </si>
  <si>
    <t>komerciuli bankebis ucxouri aqtivebi, procentulad mSp-sTan</t>
  </si>
  <si>
    <t>mTavrobis saSinao finansuri aqtivebis zrda, procentulad mSp-sTan</t>
  </si>
  <si>
    <t>mTavrobis saSinao finansuri aqtivebis Semcireba, procentulad mSp-sTan</t>
  </si>
  <si>
    <t>mTavrobis sagareo finansuri aqtivebis zrda, procentulad mSp-sTan</t>
  </si>
  <si>
    <t>mTavrobis sagareo finansuri aqtivebis Semcireba, procentulad mSp-sTan</t>
  </si>
  <si>
    <t>erovnuli bankis sagareo valdebulebebi, procentuli cvlileba</t>
  </si>
  <si>
    <t>mTavrobis depozitebis cvlileba erovnul bankSi, procentulad mSp-sTan</t>
  </si>
  <si>
    <t>mTavrobis arasakaso operaciebi saSinao valze, mln lari</t>
  </si>
  <si>
    <t>mTavrobis arasakaso operaciebi sagareo valze, mln lari</t>
  </si>
  <si>
    <t>mTliani saerTaSoriso rezervebis procentuli cvlileba</t>
  </si>
  <si>
    <t>ekonomikuri zrda, %</t>
  </si>
  <si>
    <t>biujetis Semosavlebi grantebidan, procentulad mSp-sTan</t>
  </si>
  <si>
    <t>msoflio ekonomikis zrda, %</t>
  </si>
  <si>
    <t>saprocento ganakveTebi depozitebze, %</t>
  </si>
  <si>
    <t>efeqturi saprocento ganakveTi mTavrobis sagareo valze %</t>
  </si>
  <si>
    <t>efeqturi saprocento ganakveTi mTavrobis saSinao valze %</t>
  </si>
  <si>
    <t>saprocento ganakveTebi sesxebze, %</t>
  </si>
  <si>
    <t>efeqturi saprocento ganakveTi kerZo sagareo valze %</t>
  </si>
  <si>
    <t>mTavrobis kapitaluri xarjebi, ara finansuri aqtivebis SeZena, procentulad mSp-sTan</t>
  </si>
  <si>
    <t>mTavrobis erovnuli bankis kreditis cvlileba, procentulad mSp-sTan</t>
  </si>
  <si>
    <t>mTavrobis kerZo seqtoris kreditis cvlileba, procentulad mSp-sTan</t>
  </si>
  <si>
    <t>mTavrobis arasagadasaxado Semosavlebi, procentulad mSp-sTan</t>
  </si>
  <si>
    <t>erovnuli bankis sxva finansuri aqtivebi, procentulad mSp-sTan</t>
  </si>
  <si>
    <t>komerciuli bankebis saoperacio balansi, procentulad mSp-sTan</t>
  </si>
  <si>
    <t>erovnuli bankis saoperacio balansi, procentulad mSp-sTan</t>
  </si>
  <si>
    <t>komerciuli bankebis saoperacio balansi, mln lari.</t>
  </si>
  <si>
    <t>savaldebulo rezervebi, procentulad mSp-sTan</t>
  </si>
  <si>
    <t>subsidiebi, procentulad mSp-sTan</t>
  </si>
  <si>
    <t>pirdapiri gadasaxadebi, procentulad mSp-sTan</t>
  </si>
  <si>
    <t>arapirdapiri gadasaxadebi, procentulad mSp-sTan</t>
  </si>
  <si>
    <t>transfertebi ucxoeTidan kerZo seqtorze, procentulad mSp-sTan</t>
  </si>
  <si>
    <t>realuri gadasaxadebi xelfasze, procentulad mSp-sTan</t>
  </si>
  <si>
    <t>saqonlis realuri importi, damatebiTi faqtori</t>
  </si>
  <si>
    <t>naSTebi komerciuli bankebis sakorespondento angariSebze, damatebiTi faqtori</t>
  </si>
  <si>
    <t>sabanko sistemis sagareo valdebulebebi, damatebiTi faqtori</t>
  </si>
  <si>
    <t>momsaxurebis realuri importi, damatebiTi faqtori</t>
  </si>
  <si>
    <t>momsaxurebis realuri eqsporti, damatebiTi faqtori</t>
  </si>
  <si>
    <t>saqonlis realuri eqsporti, damatebiTi faqtori</t>
  </si>
  <si>
    <t>monacemebi</t>
  </si>
  <si>
    <t>COB_A</t>
  </si>
  <si>
    <t>M3_A</t>
  </si>
  <si>
    <r>
      <t xml:space="preserve">farTo fuli </t>
    </r>
    <r>
      <rPr>
        <sz val="10"/>
        <rFont val="Cambria"/>
        <family val="1"/>
      </rPr>
      <t>M</t>
    </r>
    <r>
      <rPr>
        <sz val="10"/>
        <rFont val="LitNusx"/>
        <family val="2"/>
      </rPr>
      <t>2, damatebiTi faqtori</t>
    </r>
  </si>
  <si>
    <r>
      <t xml:space="preserve">farTo fuli </t>
    </r>
    <r>
      <rPr>
        <sz val="10"/>
        <rFont val="Cambria"/>
        <family val="1"/>
      </rPr>
      <t>M3</t>
    </r>
    <r>
      <rPr>
        <sz val="10"/>
        <rFont val="LitNusx"/>
        <family val="2"/>
      </rPr>
      <t>, damatebiTi faqtori</t>
    </r>
  </si>
  <si>
    <t>bankebs gareT arsebuli naRdi fuli, damatebiTi faqtori</t>
  </si>
  <si>
    <t>GDCHCB_0</t>
  </si>
  <si>
    <t>D95_99</t>
  </si>
  <si>
    <t>GDCHCB_RT</t>
  </si>
  <si>
    <t>INVPR_A</t>
  </si>
  <si>
    <t>mTavribis depozitebis cvlileba komerciul bankebSi, mln lari</t>
  </si>
  <si>
    <t>mTavrobis depozitebis cvlileba komerciul bankebSi, procentulad mSp-sTan</t>
  </si>
  <si>
    <t>reluri kerZo investiciebi, damatebiTi faqtori</t>
  </si>
  <si>
    <t>GDCH</t>
  </si>
  <si>
    <t>GDCHCB</t>
  </si>
  <si>
    <t>NFBP</t>
  </si>
  <si>
    <t>mTavrobis sagareo vali, mln aSS dolari.</t>
  </si>
  <si>
    <t>naSTi sakorespondento da sxva angariSebze</t>
  </si>
  <si>
    <t>mTavrobis da er. bankis sagareo vali, mln aSS dolari</t>
  </si>
  <si>
    <t>Actual</t>
  </si>
  <si>
    <t>Forecast</t>
  </si>
  <si>
    <t>million USD</t>
  </si>
  <si>
    <t>Reserve money</t>
  </si>
  <si>
    <t>Broad money M3</t>
  </si>
  <si>
    <t>Broad money M2</t>
  </si>
  <si>
    <t>Memorandum items</t>
  </si>
  <si>
    <t>(Percent of GDP)</t>
  </si>
  <si>
    <t>Monetary Survey</t>
  </si>
  <si>
    <t>(Million GEL)</t>
  </si>
  <si>
    <t>Net foreign assets</t>
  </si>
  <si>
    <t>Foreign assets</t>
  </si>
  <si>
    <t>Foreign liabilities</t>
  </si>
  <si>
    <t>Domestic assets</t>
  </si>
  <si>
    <t>Net claims on the general government</t>
  </si>
  <si>
    <t>Net claims on the rest of the economy</t>
  </si>
  <si>
    <t>Other items (net)</t>
  </si>
  <si>
    <t>Currency outside of banks</t>
  </si>
  <si>
    <t>Domestic currency deposits</t>
  </si>
  <si>
    <t>Foreign currency deposits</t>
  </si>
  <si>
    <t>Velocity of money M3</t>
  </si>
  <si>
    <t>Velocity of money M2</t>
  </si>
  <si>
    <t>Coefficient of dolarization</t>
  </si>
  <si>
    <t>Money multiplier M3</t>
  </si>
  <si>
    <t>Money multiplier M2</t>
  </si>
  <si>
    <t>Credit to the private sector as a percent of GDP</t>
  </si>
  <si>
    <t>(Percentage change relative to previous year)</t>
  </si>
  <si>
    <t xml:space="preserve">Accounts of National Bank </t>
  </si>
  <si>
    <t>Gross International reserves</t>
  </si>
  <si>
    <t>Other Foreign Assets</t>
  </si>
  <si>
    <t>Claims on the general government</t>
  </si>
  <si>
    <t>Government deposits</t>
  </si>
  <si>
    <t>Net claims on commercial banks</t>
  </si>
  <si>
    <t>Other items net</t>
  </si>
  <si>
    <t>Currency in circulation</t>
  </si>
  <si>
    <t>Required reserves</t>
  </si>
  <si>
    <t>Balances on corresponding accounts</t>
  </si>
  <si>
    <t xml:space="preserve"> in months of imports</t>
  </si>
  <si>
    <t>(Baseline Scenario)</t>
  </si>
  <si>
    <t>Appendix #1.5</t>
  </si>
  <si>
    <t>Appendix #1.6</t>
  </si>
  <si>
    <r>
      <t xml:space="preserve">farTo fuli </t>
    </r>
    <r>
      <rPr>
        <sz val="10"/>
        <rFont val="Arial"/>
        <family val="2"/>
      </rPr>
      <t>M</t>
    </r>
    <r>
      <rPr>
        <sz val="10"/>
        <rFont val="LitNusx"/>
        <family val="2"/>
      </rPr>
      <t>3</t>
    </r>
  </si>
  <si>
    <r>
      <t xml:space="preserve">farTo fuli </t>
    </r>
    <r>
      <rPr>
        <sz val="10"/>
        <rFont val="Arial"/>
        <family val="2"/>
      </rPr>
      <t>M</t>
    </r>
    <r>
      <rPr>
        <sz val="10"/>
        <rFont val="LitNusx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</si>
</sst>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.0000"/>
    <numFmt numFmtId="165" formatCode="0.0%"/>
    <numFmt numFmtId="167" formatCode="0.0"/>
    <numFmt numFmtId="168" formatCode="0.00000"/>
    <numFmt numFmtId="169" formatCode="#,##0.0"/>
    <numFmt numFmtId="172" formatCode="0.000%"/>
    <numFmt numFmtId="173" formatCode="0.000000"/>
  </numFmts>
  <fonts count="35">
    <font>
      <sz val="10"/>
      <name val="Arial"/>
    </font>
    <font>
      <sz val="10"/>
      <name val="Arial"/>
      <family val="2"/>
      <charset val="204"/>
    </font>
    <font>
      <b/>
      <sz val="11"/>
      <name val="LitNusx"/>
      <family val="2"/>
    </font>
    <font>
      <sz val="10"/>
      <name val="LitNusx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LitNusx"/>
      <family val="2"/>
    </font>
    <font>
      <sz val="10"/>
      <name val="LitNusx"/>
      <family val="2"/>
    </font>
    <font>
      <b/>
      <sz val="10"/>
      <name val="LitNusx"/>
      <family val="2"/>
    </font>
    <font>
      <sz val="14"/>
      <name val="Arial"/>
      <family val="2"/>
    </font>
    <font>
      <sz val="10"/>
      <name val="Cambria"/>
      <family val="1"/>
    </font>
    <font>
      <sz val="10"/>
      <color indexed="10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sz val="12"/>
      <name val="Arial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b/>
      <sz val="10"/>
      <color indexed="63"/>
      <name val="Calibri"/>
      <family val="2"/>
    </font>
    <font>
      <b/>
      <sz val="18"/>
      <color indexed="56"/>
      <name val="Cambria"/>
      <family val="2"/>
    </font>
    <font>
      <sz val="10"/>
      <color indexed="10"/>
      <name val="Calibri"/>
      <family val="2"/>
    </font>
    <font>
      <sz val="11"/>
      <color indexed="8"/>
      <name val="Calibri"/>
      <family val="2"/>
    </font>
    <font>
      <b/>
      <sz val="14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9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2" applyNumberFormat="0" applyAlignment="0" applyProtection="0"/>
    <xf numFmtId="0" fontId="20" fillId="21" borderId="13" applyNumberFormat="0" applyAlignment="0" applyProtection="0"/>
    <xf numFmtId="43" fontId="4" fillId="0" borderId="0" applyFont="0" applyFill="0" applyBorder="0" applyAlignment="0" applyProtection="0"/>
    <xf numFmtId="0" fontId="21" fillId="0" borderId="0" applyProtection="0"/>
    <xf numFmtId="0" fontId="22" fillId="0" borderId="0" applyNumberFormat="0" applyFill="0" applyBorder="0" applyAlignment="0" applyProtection="0"/>
    <xf numFmtId="2" fontId="21" fillId="0" borderId="0" applyProtection="0"/>
    <xf numFmtId="0" fontId="23" fillId="4" borderId="0" applyNumberFormat="0" applyBorder="0" applyAlignment="0" applyProtection="0"/>
    <xf numFmtId="0" fontId="24" fillId="0" borderId="14" applyNumberFormat="0" applyFill="0" applyAlignment="0" applyProtection="0"/>
    <xf numFmtId="0" fontId="25" fillId="0" borderId="15" applyNumberFormat="0" applyFill="0" applyAlignment="0" applyProtection="0"/>
    <xf numFmtId="0" fontId="26" fillId="0" borderId="16" applyNumberFormat="0" applyFill="0" applyAlignment="0" applyProtection="0"/>
    <xf numFmtId="0" fontId="26" fillId="0" borderId="0" applyNumberForma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Protection="0"/>
    <xf numFmtId="0" fontId="27" fillId="7" borderId="12" applyNumberFormat="0" applyAlignment="0" applyProtection="0"/>
    <xf numFmtId="0" fontId="28" fillId="0" borderId="17" applyNumberFormat="0" applyFill="0" applyAlignment="0" applyProtection="0"/>
    <xf numFmtId="0" fontId="29" fillId="22" borderId="0" applyNumberFormat="0" applyBorder="0" applyAlignment="0" applyProtection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" fillId="23" borderId="18" applyNumberFormat="0" applyFont="0" applyAlignment="0" applyProtection="0"/>
    <xf numFmtId="0" fontId="30" fillId="20" borderId="19" applyNumberFormat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0" borderId="0"/>
    <xf numFmtId="0" fontId="31" fillId="0" borderId="0" applyNumberFormat="0" applyFill="0" applyBorder="0" applyAlignment="0" applyProtection="0"/>
    <xf numFmtId="0" fontId="21" fillId="0" borderId="20" applyProtection="0"/>
    <xf numFmtId="0" fontId="32" fillId="0" borderId="0" applyNumberFormat="0" applyFill="0" applyBorder="0" applyAlignment="0" applyProtection="0"/>
    <xf numFmtId="0" fontId="13" fillId="0" borderId="0"/>
  </cellStyleXfs>
  <cellXfs count="128">
    <xf numFmtId="0" fontId="0" fillId="0" borderId="0" xfId="0"/>
    <xf numFmtId="0" fontId="2" fillId="0" borderId="0" xfId="0" applyFont="1"/>
    <xf numFmtId="2" fontId="0" fillId="0" borderId="0" xfId="0" applyNumberFormat="1"/>
    <xf numFmtId="0" fontId="3" fillId="0" borderId="0" xfId="0" applyFont="1" applyAlignment="1">
      <alignment horizontal="right"/>
    </xf>
    <xf numFmtId="0" fontId="2" fillId="0" borderId="1" xfId="0" applyFont="1" applyBorder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2" xfId="0" applyFont="1" applyBorder="1" applyAlignment="1">
      <alignment horizontal="right"/>
    </xf>
    <xf numFmtId="167" fontId="0" fillId="0" borderId="0" xfId="0" applyNumberFormat="1"/>
    <xf numFmtId="0" fontId="0" fillId="0" borderId="0" xfId="0" applyNumberFormat="1"/>
    <xf numFmtId="165" fontId="5" fillId="0" borderId="0" xfId="2" applyNumberFormat="1" applyFont="1"/>
    <xf numFmtId="167" fontId="5" fillId="0" borderId="0" xfId="0" applyNumberFormat="1" applyFont="1"/>
    <xf numFmtId="0" fontId="5" fillId="0" borderId="0" xfId="0" applyFont="1"/>
    <xf numFmtId="2" fontId="5" fillId="0" borderId="0" xfId="0" applyNumberFormat="1" applyFont="1"/>
    <xf numFmtId="0" fontId="6" fillId="0" borderId="0" xfId="0" applyFont="1"/>
    <xf numFmtId="0" fontId="4" fillId="0" borderId="0" xfId="0" applyFont="1"/>
    <xf numFmtId="0" fontId="8" fillId="0" borderId="0" xfId="0" applyFont="1"/>
    <xf numFmtId="10" fontId="0" fillId="0" borderId="0" xfId="2" applyNumberFormat="1" applyFont="1"/>
    <xf numFmtId="167" fontId="5" fillId="0" borderId="0" xfId="0" applyNumberFormat="1" applyFont="1" applyBorder="1"/>
    <xf numFmtId="0" fontId="5" fillId="0" borderId="0" xfId="0" applyFont="1" applyBorder="1"/>
    <xf numFmtId="0" fontId="0" fillId="0" borderId="0" xfId="0" applyAlignment="1">
      <alignment horizontal="centerContinuous"/>
    </xf>
    <xf numFmtId="0" fontId="9" fillId="0" borderId="0" xfId="0" applyFont="1" applyAlignment="1">
      <alignment horizontal="centerContinuous"/>
    </xf>
    <xf numFmtId="167" fontId="5" fillId="0" borderId="2" xfId="0" applyNumberFormat="1" applyFont="1" applyBorder="1"/>
    <xf numFmtId="0" fontId="5" fillId="0" borderId="2" xfId="0" applyFont="1" applyBorder="1"/>
    <xf numFmtId="2" fontId="5" fillId="0" borderId="0" xfId="0" applyNumberFormat="1" applyFont="1" applyBorder="1"/>
    <xf numFmtId="165" fontId="5" fillId="0" borderId="2" xfId="2" applyNumberFormat="1" applyFont="1" applyBorder="1"/>
    <xf numFmtId="167" fontId="4" fillId="0" borderId="0" xfId="0" applyNumberFormat="1" applyFont="1"/>
    <xf numFmtId="165" fontId="5" fillId="0" borderId="0" xfId="2" applyNumberFormat="1" applyFont="1" applyBorder="1"/>
    <xf numFmtId="165" fontId="0" fillId="0" borderId="0" xfId="2" applyNumberFormat="1" applyFont="1"/>
    <xf numFmtId="0" fontId="4" fillId="0" borderId="0" xfId="0" applyFont="1" applyBorder="1"/>
    <xf numFmtId="0" fontId="0" fillId="0" borderId="3" xfId="0" applyBorder="1"/>
    <xf numFmtId="0" fontId="3" fillId="0" borderId="5" xfId="0" applyFont="1" applyBorder="1" applyAlignment="1">
      <alignment horizontal="right"/>
    </xf>
    <xf numFmtId="0" fontId="0" fillId="0" borderId="4" xfId="0" applyBorder="1"/>
    <xf numFmtId="165" fontId="5" fillId="0" borderId="4" xfId="2" applyNumberFormat="1" applyFont="1" applyBorder="1"/>
    <xf numFmtId="167" fontId="5" fillId="0" borderId="4" xfId="0" applyNumberFormat="1" applyFont="1" applyBorder="1"/>
    <xf numFmtId="0" fontId="5" fillId="0" borderId="4" xfId="0" applyFont="1" applyBorder="1"/>
    <xf numFmtId="165" fontId="5" fillId="0" borderId="5" xfId="2" applyNumberFormat="1" applyFont="1" applyBorder="1"/>
    <xf numFmtId="0" fontId="7" fillId="0" borderId="0" xfId="0" applyFont="1" applyAlignment="1">
      <alignment horizontal="right"/>
    </xf>
    <xf numFmtId="165" fontId="5" fillId="0" borderId="0" xfId="2" applyNumberFormat="1" applyFont="1" applyAlignment="1">
      <alignment horizontal="right"/>
    </xf>
    <xf numFmtId="168" fontId="0" fillId="0" borderId="0" xfId="0" applyNumberFormat="1"/>
    <xf numFmtId="0" fontId="0" fillId="0" borderId="0" xfId="0" applyBorder="1" applyAlignment="1">
      <alignment horizontal="centerContinuous"/>
    </xf>
    <xf numFmtId="165" fontId="5" fillId="0" borderId="0" xfId="2" applyNumberFormat="1" applyFont="1" applyBorder="1" applyAlignment="1">
      <alignment horizontal="right"/>
    </xf>
    <xf numFmtId="0" fontId="9" fillId="0" borderId="0" xfId="0" applyFont="1" applyBorder="1" applyAlignment="1">
      <alignment horizontal="centerContinuous"/>
    </xf>
    <xf numFmtId="2" fontId="0" fillId="0" borderId="0" xfId="0" applyNumberFormat="1" applyAlignment="1"/>
    <xf numFmtId="0" fontId="3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2"/>
    </xf>
    <xf numFmtId="2" fontId="4" fillId="0" borderId="0" xfId="0" applyNumberFormat="1" applyFont="1"/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4"/>
    </xf>
    <xf numFmtId="0" fontId="2" fillId="0" borderId="0" xfId="0" applyFont="1" applyAlignment="1">
      <alignment horizontal="left"/>
    </xf>
    <xf numFmtId="169" fontId="0" fillId="0" borderId="0" xfId="2" applyNumberFormat="1" applyFont="1"/>
    <xf numFmtId="0" fontId="3" fillId="0" borderId="0" xfId="0" applyFont="1" applyBorder="1"/>
    <xf numFmtId="169" fontId="0" fillId="0" borderId="0" xfId="0" applyNumberFormat="1" applyBorder="1"/>
    <xf numFmtId="169" fontId="5" fillId="0" borderId="0" xfId="0" applyNumberFormat="1" applyFont="1" applyBorder="1"/>
    <xf numFmtId="0" fontId="7" fillId="0" borderId="0" xfId="0" applyFont="1" applyAlignment="1"/>
    <xf numFmtId="0" fontId="3" fillId="0" borderId="0" xfId="0" applyFont="1" applyAlignment="1"/>
    <xf numFmtId="0" fontId="0" fillId="0" borderId="6" xfId="0" applyBorder="1"/>
    <xf numFmtId="165" fontId="5" fillId="0" borderId="6" xfId="2" applyNumberFormat="1" applyFont="1" applyBorder="1"/>
    <xf numFmtId="165" fontId="5" fillId="0" borderId="7" xfId="2" applyNumberFormat="1" applyFont="1" applyBorder="1"/>
    <xf numFmtId="0" fontId="5" fillId="0" borderId="6" xfId="0" applyFont="1" applyBorder="1"/>
    <xf numFmtId="0" fontId="5" fillId="0" borderId="1" xfId="0" applyFont="1" applyBorder="1"/>
    <xf numFmtId="0" fontId="3" fillId="0" borderId="7" xfId="0" applyFont="1" applyBorder="1" applyAlignment="1">
      <alignment horizontal="right"/>
    </xf>
    <xf numFmtId="0" fontId="0" fillId="0" borderId="1" xfId="0" applyBorder="1" applyAlignment="1"/>
    <xf numFmtId="0" fontId="0" fillId="0" borderId="8" xfId="0" applyBorder="1"/>
    <xf numFmtId="169" fontId="5" fillId="0" borderId="4" xfId="0" applyNumberFormat="1" applyFont="1" applyBorder="1"/>
    <xf numFmtId="2" fontId="11" fillId="0" borderId="0" xfId="0" applyNumberFormat="1" applyFont="1"/>
    <xf numFmtId="0" fontId="4" fillId="0" borderId="0" xfId="0" applyFont="1" applyAlignment="1">
      <alignment horizontal="left" indent="2"/>
    </xf>
    <xf numFmtId="169" fontId="5" fillId="0" borderId="0" xfId="0" applyNumberFormat="1" applyFont="1"/>
    <xf numFmtId="0" fontId="0" fillId="0" borderId="9" xfId="0" applyBorder="1"/>
    <xf numFmtId="0" fontId="0" fillId="0" borderId="10" xfId="0" applyBorder="1"/>
    <xf numFmtId="169" fontId="5" fillId="0" borderId="10" xfId="0" applyNumberFormat="1" applyFont="1" applyBorder="1"/>
    <xf numFmtId="168" fontId="11" fillId="0" borderId="0" xfId="0" applyNumberFormat="1" applyFont="1"/>
    <xf numFmtId="0" fontId="4" fillId="0" borderId="0" xfId="0" applyFont="1" applyBorder="1" applyAlignment="1"/>
    <xf numFmtId="0" fontId="0" fillId="0" borderId="0" xfId="0" applyBorder="1" applyAlignment="1"/>
    <xf numFmtId="0" fontId="5" fillId="0" borderId="0" xfId="0" applyNumberFormat="1" applyFont="1" applyBorder="1"/>
    <xf numFmtId="0" fontId="5" fillId="0" borderId="0" xfId="2" applyNumberFormat="1" applyFont="1"/>
    <xf numFmtId="164" fontId="0" fillId="0" borderId="0" xfId="0" applyNumberFormat="1"/>
    <xf numFmtId="0" fontId="8" fillId="0" borderId="0" xfId="0" applyFont="1" applyAlignment="1"/>
    <xf numFmtId="9" fontId="5" fillId="0" borderId="0" xfId="2" applyNumberFormat="1" applyFont="1" applyAlignment="1">
      <alignment horizontal="right"/>
    </xf>
    <xf numFmtId="165" fontId="5" fillId="0" borderId="1" xfId="2" applyNumberFormat="1" applyFont="1" applyFill="1" applyBorder="1"/>
    <xf numFmtId="10" fontId="0" fillId="0" borderId="0" xfId="0" applyNumberFormat="1"/>
    <xf numFmtId="173" fontId="0" fillId="0" borderId="0" xfId="0" applyNumberFormat="1"/>
    <xf numFmtId="0" fontId="5" fillId="0" borderId="0" xfId="2" applyNumberFormat="1" applyFont="1" applyBorder="1"/>
    <xf numFmtId="172" fontId="0" fillId="0" borderId="0" xfId="2" applyNumberFormat="1" applyFont="1"/>
    <xf numFmtId="0" fontId="1" fillId="0" borderId="0" xfId="0" applyFont="1"/>
    <xf numFmtId="2" fontId="5" fillId="0" borderId="4" xfId="0" applyNumberFormat="1" applyFont="1" applyBorder="1"/>
    <xf numFmtId="0" fontId="0" fillId="0" borderId="4" xfId="0" applyBorder="1" applyAlignment="1"/>
    <xf numFmtId="0" fontId="5" fillId="0" borderId="4" xfId="2" applyNumberFormat="1" applyFont="1" applyBorder="1"/>
    <xf numFmtId="165" fontId="5" fillId="0" borderId="4" xfId="2" applyNumberFormat="1" applyFont="1" applyBorder="1" applyAlignment="1">
      <alignment horizontal="right"/>
    </xf>
    <xf numFmtId="0" fontId="0" fillId="0" borderId="0" xfId="0"/>
    <xf numFmtId="165" fontId="5" fillId="0" borderId="10" xfId="2" applyNumberFormat="1" applyFont="1" applyBorder="1"/>
    <xf numFmtId="167" fontId="5" fillId="0" borderId="10" xfId="0" applyNumberFormat="1" applyFont="1" applyBorder="1"/>
    <xf numFmtId="0" fontId="5" fillId="0" borderId="10" xfId="0" applyFont="1" applyBorder="1"/>
    <xf numFmtId="2" fontId="5" fillId="0" borderId="10" xfId="0" applyNumberFormat="1" applyFont="1" applyBorder="1"/>
    <xf numFmtId="0" fontId="0" fillId="0" borderId="10" xfId="0" applyBorder="1" applyAlignment="1"/>
    <xf numFmtId="0" fontId="3" fillId="0" borderId="11" xfId="0" applyFont="1" applyBorder="1" applyAlignment="1">
      <alignment horizontal="right"/>
    </xf>
    <xf numFmtId="165" fontId="5" fillId="0" borderId="11" xfId="2" applyNumberFormat="1" applyFont="1" applyBorder="1"/>
    <xf numFmtId="0" fontId="5" fillId="0" borderId="10" xfId="2" applyNumberFormat="1" applyFont="1" applyBorder="1"/>
    <xf numFmtId="165" fontId="5" fillId="0" borderId="10" xfId="2" applyNumberFormat="1" applyFont="1" applyBorder="1" applyAlignment="1">
      <alignment horizontal="right"/>
    </xf>
    <xf numFmtId="169" fontId="0" fillId="0" borderId="0" xfId="0" applyNumberFormat="1"/>
    <xf numFmtId="4" fontId="0" fillId="0" borderId="0" xfId="0" applyNumberFormat="1"/>
    <xf numFmtId="11" fontId="0" fillId="0" borderId="0" xfId="0" applyNumberFormat="1"/>
    <xf numFmtId="165" fontId="0" fillId="0" borderId="0" xfId="0" applyNumberFormat="1"/>
    <xf numFmtId="3" fontId="0" fillId="0" borderId="0" xfId="0" applyNumberFormat="1"/>
    <xf numFmtId="2" fontId="5" fillId="0" borderId="6" xfId="0" applyNumberFormat="1" applyFont="1" applyBorder="1"/>
    <xf numFmtId="0" fontId="0" fillId="0" borderId="6" xfId="0" applyBorder="1" applyAlignment="1"/>
    <xf numFmtId="169" fontId="5" fillId="0" borderId="6" xfId="0" applyNumberFormat="1" applyFont="1" applyBorder="1"/>
    <xf numFmtId="165" fontId="5" fillId="0" borderId="6" xfId="2" applyNumberFormat="1" applyFont="1" applyBorder="1" applyAlignment="1">
      <alignment horizontal="right"/>
    </xf>
    <xf numFmtId="9" fontId="5" fillId="0" borderId="10" xfId="2" applyNumberFormat="1" applyFont="1" applyBorder="1" applyAlignment="1">
      <alignment horizontal="right"/>
    </xf>
    <xf numFmtId="0" fontId="5" fillId="0" borderId="6" xfId="2" applyNumberFormat="1" applyFont="1" applyBorder="1"/>
    <xf numFmtId="165" fontId="0" fillId="0" borderId="2" xfId="0" applyNumberFormat="1" applyBorder="1"/>
    <xf numFmtId="165" fontId="0" fillId="0" borderId="1" xfId="0" applyNumberFormat="1" applyBorder="1"/>
    <xf numFmtId="0" fontId="4" fillId="0" borderId="0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34" fillId="0" borderId="0" xfId="0" applyFont="1" applyAlignment="1">
      <alignment horizontal="centerContinuous"/>
    </xf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 wrapText="1" indent="1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left" indent="1"/>
    </xf>
    <xf numFmtId="0" fontId="4" fillId="0" borderId="0" xfId="0" applyFont="1" applyBorder="1" applyAlignment="1">
      <alignment horizontal="left" indent="2"/>
    </xf>
    <xf numFmtId="0" fontId="4" fillId="0" borderId="2" xfId="0" applyFont="1" applyBorder="1" applyAlignment="1">
      <alignment horizontal="left" indent="1"/>
    </xf>
  </cellXfs>
  <cellStyles count="99">
    <cellStyle name="_Bok2" xfId="6"/>
    <cellStyle name="_detail" xfId="7"/>
    <cellStyle name="_FNS" xfId="8"/>
    <cellStyle name="_IIP20073" xfId="9"/>
    <cellStyle name="_IIP-Banki 2007Q1" xfId="10"/>
    <cellStyle name="_IIP-Bnk2006-08new" xfId="11"/>
    <cellStyle name="_IIP-new" xfId="12"/>
    <cellStyle name="_IIP-SM" xfId="13"/>
    <cellStyle name="_MSX+INV" xfId="14"/>
    <cellStyle name="_Sheet1" xfId="15"/>
    <cellStyle name="_Sheet1_1" xfId="16"/>
    <cellStyle name="_Sheet1_1_FNS" xfId="17"/>
    <cellStyle name="_Sheet1_1_IIP-Bnk2006-08new" xfId="18"/>
    <cellStyle name="_Sheet1_1_Sheet1" xfId="19"/>
    <cellStyle name="_Sheet1_1_Sheet2" xfId="20"/>
    <cellStyle name="_Sheet1_1_Sheet3" xfId="21"/>
    <cellStyle name="_Sheet1_1_SM" xfId="22"/>
    <cellStyle name="_Sheet1_2" xfId="23"/>
    <cellStyle name="_Sheet1_FNS" xfId="24"/>
    <cellStyle name="_Sheet1_IIP-Bnk2006-08new" xfId="25"/>
    <cellStyle name="_Sheet1_Sheet1" xfId="26"/>
    <cellStyle name="_Sheet1_Sheet1_1" xfId="27"/>
    <cellStyle name="_Sheet1_Sheet2" xfId="28"/>
    <cellStyle name="_Sheet1_Sheet2_1" xfId="29"/>
    <cellStyle name="_Sheet1_Sheet3" xfId="30"/>
    <cellStyle name="_Sheet1_Sheet3_1" xfId="31"/>
    <cellStyle name="_Sheet1_Sheet3_IIP-Bnk2006-08new" xfId="32"/>
    <cellStyle name="_Sheet1_SM" xfId="33"/>
    <cellStyle name="_Sheet1_SM_1" xfId="34"/>
    <cellStyle name="_Sheet2" xfId="35"/>
    <cellStyle name="_Sheet3" xfId="36"/>
    <cellStyle name="_Sheet4" xfId="37"/>
    <cellStyle name="_Sheet5" xfId="38"/>
    <cellStyle name="_Sheet5_1" xfId="39"/>
    <cellStyle name="_SM" xfId="40"/>
    <cellStyle name="20% - Accent1 2" xfId="41"/>
    <cellStyle name="20% - Accent2 2" xfId="42"/>
    <cellStyle name="20% - Accent3 2" xfId="43"/>
    <cellStyle name="20% - Accent4 2" xfId="44"/>
    <cellStyle name="20% - Accent5 2" xfId="45"/>
    <cellStyle name="20% - Accent6 2" xfId="46"/>
    <cellStyle name="40% - Accent1 2" xfId="47"/>
    <cellStyle name="40% - Accent2 2" xfId="48"/>
    <cellStyle name="40% - Accent3 2" xfId="49"/>
    <cellStyle name="40% - Accent4 2" xfId="50"/>
    <cellStyle name="40% - Accent5 2" xfId="51"/>
    <cellStyle name="40% - Accent6 2" xfId="52"/>
    <cellStyle name="60% - Accent1 2" xfId="53"/>
    <cellStyle name="60% - Accent2 2" xfId="54"/>
    <cellStyle name="60% - Accent3 2" xfId="55"/>
    <cellStyle name="60% - Accent4 2" xfId="56"/>
    <cellStyle name="60% - Accent5 2" xfId="57"/>
    <cellStyle name="60% - Accent6 2" xfId="58"/>
    <cellStyle name="Accent1 2" xfId="59"/>
    <cellStyle name="Accent2 2" xfId="60"/>
    <cellStyle name="Accent3 2" xfId="61"/>
    <cellStyle name="Accent4 2" xfId="62"/>
    <cellStyle name="Accent5 2" xfId="63"/>
    <cellStyle name="Accent6 2" xfId="64"/>
    <cellStyle name="Bad 2" xfId="65"/>
    <cellStyle name="Calculation 2" xfId="66"/>
    <cellStyle name="Check Cell 2" xfId="67"/>
    <cellStyle name="Comma 2" xfId="68"/>
    <cellStyle name="Date" xfId="69"/>
    <cellStyle name="Explanatory Text 2" xfId="70"/>
    <cellStyle name="Fixed" xfId="71"/>
    <cellStyle name="Good 2" xfId="72"/>
    <cellStyle name="Heading 1 2" xfId="73"/>
    <cellStyle name="Heading 2 2" xfId="74"/>
    <cellStyle name="Heading 3 2" xfId="75"/>
    <cellStyle name="Heading 4 2" xfId="76"/>
    <cellStyle name="HEADING1" xfId="77"/>
    <cellStyle name="HEADING2" xfId="78"/>
    <cellStyle name="Input 2" xfId="79"/>
    <cellStyle name="Linked Cell 2" xfId="80"/>
    <cellStyle name="Neutral 2" xfId="81"/>
    <cellStyle name="Normal" xfId="0" builtinId="0"/>
    <cellStyle name="Normal 10" xfId="5"/>
    <cellStyle name="Normal 2" xfId="1"/>
    <cellStyle name="Normal 2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 9" xfId="89"/>
    <cellStyle name="Note 2" xfId="90"/>
    <cellStyle name="Output 2" xfId="91"/>
    <cellStyle name="Percent" xfId="2" builtinId="5"/>
    <cellStyle name="Percent 2" xfId="93"/>
    <cellStyle name="Percent 3" xfId="92"/>
    <cellStyle name="Style 1" xfId="3"/>
    <cellStyle name="Style 1 2" xfId="4"/>
    <cellStyle name="Style 1 3" xfId="94"/>
    <cellStyle name="Title 2" xfId="95"/>
    <cellStyle name="Total 2" xfId="96"/>
    <cellStyle name="Warning Text 2" xfId="97"/>
    <cellStyle name="Обычный_taxes (2)" xfId="9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Z260"/>
  <sheetViews>
    <sheetView zoomScaleNormal="100" workbookViewId="0">
      <pane xSplit="2" ySplit="1" topLeftCell="C212" activePane="bottomRight" state="frozen"/>
      <selection pane="topRight" activeCell="C1" sqref="C1"/>
      <selection pane="bottomLeft" activeCell="A2" sqref="A2"/>
      <selection pane="bottomRight" sqref="A1:XFD1048576"/>
    </sheetView>
  </sheetViews>
  <sheetFormatPr defaultRowHeight="12.75"/>
  <cols>
    <col min="1" max="1" width="54.42578125" style="92" customWidth="1"/>
    <col min="2" max="2" width="10.5703125" style="92" customWidth="1"/>
    <col min="3" max="15" width="9.140625" style="92" customWidth="1"/>
    <col min="16" max="17" width="9.140625" style="92"/>
    <col min="18" max="18" width="9.28515625" style="92" bestFit="1" customWidth="1"/>
    <col min="19" max="20" width="9.28515625" style="92" customWidth="1"/>
    <col min="21" max="21" width="9.28515625" style="92" bestFit="1" customWidth="1"/>
    <col min="22" max="16384" width="9.140625" style="92"/>
  </cols>
  <sheetData>
    <row r="1" spans="1:24" ht="15">
      <c r="A1" s="1" t="s">
        <v>545</v>
      </c>
      <c r="C1" s="92">
        <v>1995</v>
      </c>
      <c r="D1" s="92">
        <v>1996</v>
      </c>
      <c r="E1" s="92">
        <v>1997</v>
      </c>
      <c r="F1" s="92">
        <v>1998</v>
      </c>
      <c r="G1" s="92">
        <v>1999</v>
      </c>
      <c r="H1" s="92">
        <v>2000</v>
      </c>
      <c r="I1" s="92">
        <v>2001</v>
      </c>
      <c r="J1" s="92">
        <v>2002</v>
      </c>
      <c r="K1" s="92">
        <v>2003</v>
      </c>
      <c r="L1" s="92">
        <v>2004</v>
      </c>
      <c r="M1" s="92">
        <v>2005</v>
      </c>
      <c r="N1" s="92">
        <v>2006</v>
      </c>
      <c r="O1" s="16">
        <v>2007</v>
      </c>
      <c r="P1" s="16">
        <v>2008</v>
      </c>
      <c r="Q1" s="16">
        <v>2009</v>
      </c>
      <c r="R1" s="16">
        <v>2010</v>
      </c>
      <c r="S1" s="16">
        <v>2011</v>
      </c>
      <c r="T1" s="16">
        <v>2012</v>
      </c>
      <c r="U1" s="16">
        <v>2013</v>
      </c>
    </row>
    <row r="2" spans="1:24">
      <c r="K2" s="2"/>
      <c r="L2" s="2"/>
      <c r="M2" s="2"/>
      <c r="N2" s="2"/>
      <c r="O2" s="2"/>
      <c r="P2" s="2"/>
    </row>
    <row r="3" spans="1:24" ht="15">
      <c r="A3" s="1" t="s">
        <v>1</v>
      </c>
      <c r="I3" s="2"/>
    </row>
    <row r="4" spans="1:24" ht="13.5">
      <c r="A4" s="45" t="s">
        <v>159</v>
      </c>
      <c r="I4" s="2"/>
    </row>
    <row r="5" spans="1:24" ht="13.5">
      <c r="A5" s="46" t="s">
        <v>2</v>
      </c>
      <c r="C5" s="2">
        <f t="shared" ref="C5:S5" si="0">C17+C14-C11-C8</f>
        <v>2173.6999999999998</v>
      </c>
      <c r="D5" s="2">
        <f t="shared" si="0"/>
        <v>3778.2370666885417</v>
      </c>
      <c r="E5" s="2">
        <f t="shared" si="0"/>
        <v>4877.5827111107201</v>
      </c>
      <c r="F5" s="2">
        <f t="shared" si="0"/>
        <v>4611.4469914645679</v>
      </c>
      <c r="G5" s="2">
        <f t="shared" si="0"/>
        <v>5199.8145170049529</v>
      </c>
      <c r="H5" s="2">
        <f t="shared" si="0"/>
        <v>5385.7509347299983</v>
      </c>
      <c r="I5" s="2">
        <f t="shared" si="0"/>
        <v>5539.5602378071817</v>
      </c>
      <c r="J5" s="2">
        <f t="shared" si="0"/>
        <v>6234.3757129833011</v>
      </c>
      <c r="K5" s="2">
        <f t="shared" si="0"/>
        <v>6941.5874663312679</v>
      </c>
      <c r="L5" s="2">
        <f t="shared" si="0"/>
        <v>7897.4826923327819</v>
      </c>
      <c r="M5" s="2">
        <f t="shared" si="0"/>
        <v>9139.9937758796077</v>
      </c>
      <c r="N5" s="2">
        <f t="shared" si="0"/>
        <v>11986.0229925278</v>
      </c>
      <c r="O5" s="2">
        <f t="shared" si="0"/>
        <v>14626.0327442376</v>
      </c>
      <c r="P5" s="2">
        <f t="shared" si="0"/>
        <v>18280.117861216906</v>
      </c>
      <c r="Q5" s="2">
        <f t="shared" si="0"/>
        <v>17619.844975285374</v>
      </c>
      <c r="R5" s="2">
        <f t="shared" si="0"/>
        <v>18420.463627718698</v>
      </c>
      <c r="S5" s="2">
        <f t="shared" si="0"/>
        <v>20618.267651843329</v>
      </c>
      <c r="T5" s="2">
        <f>T17+T14-T11-T8</f>
        <v>21817.011951589957</v>
      </c>
      <c r="U5" s="2">
        <f t="shared" ref="U5" si="1">U17+U14-U11-U8</f>
        <v>22280.223987110738</v>
      </c>
      <c r="X5" s="2"/>
    </row>
    <row r="6" spans="1:24" ht="13.5">
      <c r="A6" s="48" t="s">
        <v>3</v>
      </c>
      <c r="B6" s="92" t="s">
        <v>208</v>
      </c>
      <c r="C6" s="2">
        <f t="shared" ref="C6:S6" si="2">C63+C66</f>
        <v>223.87499999999997</v>
      </c>
      <c r="D6" s="2">
        <f t="shared" si="2"/>
        <v>495.18700000000007</v>
      </c>
      <c r="E6" s="2">
        <f t="shared" si="2"/>
        <v>631.76533100000017</v>
      </c>
      <c r="F6" s="2">
        <f t="shared" si="2"/>
        <v>536.23496499999987</v>
      </c>
      <c r="G6" s="2">
        <f t="shared" si="2"/>
        <v>612.34761500000002</v>
      </c>
      <c r="H6" s="2">
        <f t="shared" si="2"/>
        <v>462.10820800000022</v>
      </c>
      <c r="I6" s="2">
        <f t="shared" si="2"/>
        <v>550.24399999999991</v>
      </c>
      <c r="J6" s="2">
        <f t="shared" si="2"/>
        <v>621.43623428000046</v>
      </c>
      <c r="K6" s="2">
        <f t="shared" si="2"/>
        <v>600.23437372000012</v>
      </c>
      <c r="L6" s="2">
        <f t="shared" si="2"/>
        <v>742.50793564000014</v>
      </c>
      <c r="M6" s="2">
        <f t="shared" si="2"/>
        <v>1113.6703805899995</v>
      </c>
      <c r="N6" s="2">
        <f t="shared" si="2"/>
        <v>1332.2367879000003</v>
      </c>
      <c r="O6" s="2">
        <f t="shared" si="2"/>
        <v>2257.2383289700001</v>
      </c>
      <c r="P6" s="2">
        <f t="shared" si="2"/>
        <v>2622.5000000000005</v>
      </c>
      <c r="Q6" s="2">
        <f t="shared" si="2"/>
        <v>2153.5299572600002</v>
      </c>
      <c r="R6" s="2">
        <f t="shared" si="2"/>
        <v>2258.8000000000002</v>
      </c>
      <c r="S6" s="2">
        <f t="shared" si="2"/>
        <v>2347.1463130699995</v>
      </c>
      <c r="T6" s="2">
        <f>T63+T66</f>
        <v>2500.3120873299999</v>
      </c>
      <c r="U6" s="2">
        <f t="shared" ref="U6" si="3">U63+U66</f>
        <v>2405.9514677799998</v>
      </c>
      <c r="X6" s="2"/>
    </row>
    <row r="7" spans="1:24" ht="13.5">
      <c r="A7" s="48" t="s">
        <v>4</v>
      </c>
      <c r="B7" s="92" t="s">
        <v>209</v>
      </c>
      <c r="C7" s="2">
        <f t="shared" ref="C7:U7" si="4">C5-C6</f>
        <v>1949.8249999999998</v>
      </c>
      <c r="D7" s="2">
        <f t="shared" si="4"/>
        <v>3283.0500666885418</v>
      </c>
      <c r="E7" s="2">
        <f t="shared" si="4"/>
        <v>4245.8173801107196</v>
      </c>
      <c r="F7" s="2">
        <f t="shared" si="4"/>
        <v>4075.2120264645682</v>
      </c>
      <c r="G7" s="2">
        <f t="shared" si="4"/>
        <v>4587.4669020049532</v>
      </c>
      <c r="H7" s="2">
        <f t="shared" si="4"/>
        <v>4923.6427267299978</v>
      </c>
      <c r="I7" s="2">
        <f t="shared" si="4"/>
        <v>4989.316237807182</v>
      </c>
      <c r="J7" s="2">
        <f t="shared" si="4"/>
        <v>5612.9394787033007</v>
      </c>
      <c r="K7" s="2">
        <f t="shared" si="4"/>
        <v>6341.353092611268</v>
      </c>
      <c r="L7" s="2">
        <f t="shared" si="4"/>
        <v>7154.9747566927817</v>
      </c>
      <c r="M7" s="2">
        <f t="shared" si="4"/>
        <v>8026.323395289608</v>
      </c>
      <c r="N7" s="2">
        <f t="shared" si="4"/>
        <v>10653.786204627799</v>
      </c>
      <c r="O7" s="2">
        <f t="shared" si="4"/>
        <v>12368.794415267599</v>
      </c>
      <c r="P7" s="2">
        <f t="shared" si="4"/>
        <v>15657.617861216906</v>
      </c>
      <c r="Q7" s="2">
        <f t="shared" si="4"/>
        <v>15466.315018025374</v>
      </c>
      <c r="R7" s="2">
        <f t="shared" si="4"/>
        <v>16161.663627718699</v>
      </c>
      <c r="S7" s="2">
        <f t="shared" si="4"/>
        <v>18271.12133877333</v>
      </c>
      <c r="T7" s="2">
        <f t="shared" si="4"/>
        <v>19316.699864259957</v>
      </c>
      <c r="U7" s="2">
        <f t="shared" si="4"/>
        <v>19874.272519330738</v>
      </c>
      <c r="X7" s="2"/>
    </row>
    <row r="8" spans="1:24" ht="13.5">
      <c r="A8" s="46" t="s">
        <v>5</v>
      </c>
      <c r="C8" s="2">
        <f t="shared" ref="C8:U8" si="5">C9+C10</f>
        <v>715.09999999999991</v>
      </c>
      <c r="D8" s="2">
        <f t="shared" si="5"/>
        <v>826.96092190494153</v>
      </c>
      <c r="E8" s="2">
        <f t="shared" si="5"/>
        <v>885.87825001370709</v>
      </c>
      <c r="F8" s="2">
        <f t="shared" si="5"/>
        <v>1447.6793036220797</v>
      </c>
      <c r="G8" s="2">
        <f t="shared" si="5"/>
        <v>1548.2409657398575</v>
      </c>
      <c r="H8" s="2">
        <f t="shared" si="5"/>
        <v>1664.8395256933791</v>
      </c>
      <c r="I8" s="2">
        <f t="shared" si="5"/>
        <v>2095.9738489904807</v>
      </c>
      <c r="J8" s="2">
        <f t="shared" si="5"/>
        <v>2203.648207804325</v>
      </c>
      <c r="K8" s="2">
        <f t="shared" si="5"/>
        <v>2871.5347693679378</v>
      </c>
      <c r="L8" s="2">
        <f t="shared" si="5"/>
        <v>3560.2542706529425</v>
      </c>
      <c r="M8" s="2">
        <f t="shared" si="5"/>
        <v>4551.7376171666638</v>
      </c>
      <c r="N8" s="2">
        <f t="shared" si="5"/>
        <v>5134.312602961184</v>
      </c>
      <c r="O8" s="2">
        <f t="shared" si="5"/>
        <v>6912.7096120364031</v>
      </c>
      <c r="P8" s="2">
        <f t="shared" si="5"/>
        <v>6475.9131325868912</v>
      </c>
      <c r="Q8" s="2">
        <f t="shared" si="5"/>
        <v>3818.4498742069736</v>
      </c>
      <c r="R8" s="2">
        <f t="shared" si="5"/>
        <v>6017.9848877481245</v>
      </c>
      <c r="S8" s="2">
        <f t="shared" si="5"/>
        <v>8237.0601680716281</v>
      </c>
      <c r="T8" s="2">
        <f t="shared" si="5"/>
        <v>9491.5676563928191</v>
      </c>
      <c r="U8" s="2">
        <f t="shared" si="5"/>
        <v>8044.439870311433</v>
      </c>
      <c r="X8" s="2"/>
    </row>
    <row r="9" spans="1:24" ht="13.5">
      <c r="A9" s="48" t="s">
        <v>3</v>
      </c>
      <c r="C9" s="2">
        <f t="shared" ref="C9:T9" si="6">C78</f>
        <v>38.799999999999997</v>
      </c>
      <c r="D9" s="2">
        <f t="shared" si="6"/>
        <v>68.900000000000006</v>
      </c>
      <c r="E9" s="2">
        <f t="shared" si="6"/>
        <v>73.399900000000002</v>
      </c>
      <c r="F9" s="2">
        <f t="shared" si="6"/>
        <v>83.152000000000001</v>
      </c>
      <c r="G9" s="2">
        <f t="shared" si="6"/>
        <v>48.7</v>
      </c>
      <c r="H9" s="2">
        <f t="shared" si="6"/>
        <v>58.504000000000033</v>
      </c>
      <c r="I9" s="2">
        <f t="shared" si="6"/>
        <v>71.900000000000006</v>
      </c>
      <c r="J9" s="2">
        <f t="shared" si="6"/>
        <v>78.599999999999994</v>
      </c>
      <c r="K9" s="2">
        <f t="shared" si="6"/>
        <v>189.2</v>
      </c>
      <c r="L9" s="2">
        <f t="shared" si="6"/>
        <v>425.5</v>
      </c>
      <c r="M9" s="2">
        <f t="shared" si="6"/>
        <v>660.2</v>
      </c>
      <c r="N9" s="2">
        <f t="shared" si="6"/>
        <v>879</v>
      </c>
      <c r="O9" s="2">
        <f t="shared" si="6"/>
        <v>1465.2</v>
      </c>
      <c r="P9" s="2">
        <f t="shared" si="6"/>
        <v>1524.3</v>
      </c>
      <c r="Q9" s="2">
        <f t="shared" si="6"/>
        <v>1475.5886796700001</v>
      </c>
      <c r="R9" s="2">
        <f t="shared" si="6"/>
        <v>1540.3</v>
      </c>
      <c r="S9" s="2">
        <f t="shared" si="6"/>
        <v>1869.0555376500004</v>
      </c>
      <c r="T9" s="2">
        <f t="shared" si="6"/>
        <v>1916.1756153200004</v>
      </c>
      <c r="U9" s="2">
        <f>U78</f>
        <v>1391.5280790600004</v>
      </c>
      <c r="X9" s="2"/>
    </row>
    <row r="10" spans="1:24" ht="13.5">
      <c r="A10" s="48" t="s">
        <v>4</v>
      </c>
      <c r="B10" s="92" t="s">
        <v>210</v>
      </c>
      <c r="C10" s="2">
        <v>676.3</v>
      </c>
      <c r="D10" s="2">
        <v>758.06092190494155</v>
      </c>
      <c r="E10" s="2">
        <v>812.47835001370709</v>
      </c>
      <c r="F10" s="2">
        <v>1364.5273036220797</v>
      </c>
      <c r="G10" s="2">
        <v>1499.5409657398575</v>
      </c>
      <c r="H10" s="2">
        <v>1606.3355256933789</v>
      </c>
      <c r="I10" s="2">
        <v>2024.0738489904809</v>
      </c>
      <c r="J10" s="2">
        <v>2125.0482078043251</v>
      </c>
      <c r="K10" s="2">
        <v>2682.334769367938</v>
      </c>
      <c r="L10" s="2">
        <v>3134.7542706529425</v>
      </c>
      <c r="M10" s="2">
        <v>3891.5376171666639</v>
      </c>
      <c r="N10" s="2">
        <v>4255.312602961184</v>
      </c>
      <c r="O10" s="2">
        <v>5447.5096120364033</v>
      </c>
      <c r="P10" s="2">
        <v>4951.613132586891</v>
      </c>
      <c r="Q10" s="2">
        <v>2342.8611945369735</v>
      </c>
      <c r="R10" s="2">
        <v>4477.6848877481243</v>
      </c>
      <c r="S10" s="2">
        <v>6368.0046304216276</v>
      </c>
      <c r="T10" s="2">
        <v>7575.3920410728188</v>
      </c>
      <c r="U10" s="2">
        <v>6652.9117912514321</v>
      </c>
      <c r="X10" s="2"/>
    </row>
    <row r="11" spans="1:24" ht="13.5">
      <c r="A11" s="46" t="s">
        <v>6</v>
      </c>
      <c r="B11" s="92" t="s">
        <v>211</v>
      </c>
      <c r="C11" s="2">
        <f t="shared" ref="C11:U11" si="7">SUM(C12:C13)</f>
        <v>421.8</v>
      </c>
      <c r="D11" s="2">
        <f t="shared" si="7"/>
        <v>515.52421025317994</v>
      </c>
      <c r="E11" s="2">
        <f t="shared" si="7"/>
        <v>711.03006289400901</v>
      </c>
      <c r="F11" s="2">
        <f t="shared" si="7"/>
        <v>826.57405248296163</v>
      </c>
      <c r="G11" s="2">
        <f t="shared" si="7"/>
        <v>1080.2043594161651</v>
      </c>
      <c r="H11" s="2">
        <f t="shared" si="7"/>
        <v>1389.5785720944596</v>
      </c>
      <c r="I11" s="2">
        <f t="shared" si="7"/>
        <v>1632.551591336357</v>
      </c>
      <c r="J11" s="2">
        <f t="shared" si="7"/>
        <v>2179.3348135013293</v>
      </c>
      <c r="K11" s="2">
        <f t="shared" si="7"/>
        <v>2726.6030886452463</v>
      </c>
      <c r="L11" s="2">
        <f t="shared" si="7"/>
        <v>3100.1301298086701</v>
      </c>
      <c r="M11" s="2">
        <f t="shared" si="7"/>
        <v>3921.8671964595796</v>
      </c>
      <c r="N11" s="2">
        <f t="shared" si="7"/>
        <v>4532.1331130173403</v>
      </c>
      <c r="O11" s="2">
        <f t="shared" si="7"/>
        <v>5303.0302850538164</v>
      </c>
      <c r="P11" s="2">
        <f t="shared" si="7"/>
        <v>5459.2174274963854</v>
      </c>
      <c r="Q11" s="2">
        <f t="shared" si="7"/>
        <v>5348.9305352619376</v>
      </c>
      <c r="R11" s="2">
        <f t="shared" si="7"/>
        <v>7250.0407571394971</v>
      </c>
      <c r="S11" s="2">
        <f t="shared" si="7"/>
        <v>8822.8507495902668</v>
      </c>
      <c r="T11" s="2">
        <f t="shared" si="7"/>
        <v>9982.9554305380225</v>
      </c>
      <c r="U11" s="2">
        <f t="shared" si="7"/>
        <v>11997.876488426005</v>
      </c>
      <c r="X11" s="2"/>
    </row>
    <row r="12" spans="1:24" ht="13.5">
      <c r="A12" s="48" t="s">
        <v>153</v>
      </c>
      <c r="B12" s="16" t="s">
        <v>320</v>
      </c>
      <c r="C12" s="2">
        <v>320.53438322754704</v>
      </c>
      <c r="D12" s="2">
        <v>391.75731335317994</v>
      </c>
      <c r="E12" s="2">
        <v>489.08740792334237</v>
      </c>
      <c r="F12" s="2">
        <v>417.62463271584141</v>
      </c>
      <c r="G12" s="2">
        <v>655.54273043799287</v>
      </c>
      <c r="H12" s="2">
        <v>907.19116426554831</v>
      </c>
      <c r="I12" s="2">
        <v>982.31562151225432</v>
      </c>
      <c r="J12" s="2">
        <v>1319.1314243945376</v>
      </c>
      <c r="K12" s="2">
        <v>1777.4409663980778</v>
      </c>
      <c r="L12" s="2">
        <v>2073.2166450696759</v>
      </c>
      <c r="M12" s="2">
        <v>2665.6741933418093</v>
      </c>
      <c r="N12" s="2">
        <v>2956.1657498137502</v>
      </c>
      <c r="O12" s="2">
        <v>3479.4556831751083</v>
      </c>
      <c r="P12" s="2">
        <v>3586.5483667854865</v>
      </c>
      <c r="Q12" s="2">
        <v>3163.4526949014025</v>
      </c>
      <c r="R12" s="2">
        <v>4389.5419037549282</v>
      </c>
      <c r="S12" s="2">
        <v>5475.9201094488271</v>
      </c>
      <c r="T12" s="2">
        <v>5782.5225200679506</v>
      </c>
      <c r="U12" s="92">
        <v>7068.5092053704811</v>
      </c>
      <c r="X12" s="2"/>
    </row>
    <row r="13" spans="1:24" ht="13.5">
      <c r="A13" s="48" t="s">
        <v>152</v>
      </c>
      <c r="B13" s="16" t="s">
        <v>321</v>
      </c>
      <c r="C13" s="2">
        <v>101.26561677245297</v>
      </c>
      <c r="D13" s="2">
        <v>123.76689690000001</v>
      </c>
      <c r="E13" s="2">
        <v>221.94265497066667</v>
      </c>
      <c r="F13" s="2">
        <v>408.94941976712016</v>
      </c>
      <c r="G13" s="2">
        <v>424.66162897817208</v>
      </c>
      <c r="H13" s="2">
        <v>482.38740782891136</v>
      </c>
      <c r="I13" s="2">
        <v>650.23596982410265</v>
      </c>
      <c r="J13" s="2">
        <v>860.20338910679152</v>
      </c>
      <c r="K13" s="2">
        <v>949.16212224716855</v>
      </c>
      <c r="L13" s="2">
        <v>1026.9134847389942</v>
      </c>
      <c r="M13" s="2">
        <v>1256.1930031177701</v>
      </c>
      <c r="N13" s="2">
        <v>1575.9673632035897</v>
      </c>
      <c r="O13" s="2">
        <v>1823.5746018787083</v>
      </c>
      <c r="P13" s="2">
        <v>1872.6690607108987</v>
      </c>
      <c r="Q13" s="2">
        <v>2185.4778403605351</v>
      </c>
      <c r="R13" s="2">
        <v>2860.498853384569</v>
      </c>
      <c r="S13" s="2">
        <v>3346.9306401414397</v>
      </c>
      <c r="T13" s="2">
        <v>4200.4329104700719</v>
      </c>
      <c r="U13" s="92">
        <v>4929.3672830555233</v>
      </c>
      <c r="X13" s="2"/>
    </row>
    <row r="14" spans="1:24" ht="13.5">
      <c r="A14" s="46" t="s">
        <v>7</v>
      </c>
      <c r="B14" s="92" t="s">
        <v>212</v>
      </c>
      <c r="C14" s="2">
        <f t="shared" ref="C14:T14" si="8">SUM(C15:C16)</f>
        <v>813.6</v>
      </c>
      <c r="D14" s="2">
        <f t="shared" si="8"/>
        <v>1252.24679197414</v>
      </c>
      <c r="E14" s="2">
        <f t="shared" si="8"/>
        <v>1919.5642794694199</v>
      </c>
      <c r="F14" s="2">
        <f t="shared" si="8"/>
        <v>1863.5976256209958</v>
      </c>
      <c r="G14" s="2">
        <f t="shared" si="8"/>
        <v>2159.5638944364518</v>
      </c>
      <c r="H14" s="2">
        <f t="shared" si="8"/>
        <v>2397.1121621789721</v>
      </c>
      <c r="I14" s="2">
        <f t="shared" si="8"/>
        <v>2594.0875683304921</v>
      </c>
      <c r="J14" s="2">
        <f t="shared" si="8"/>
        <v>3161.3327742567699</v>
      </c>
      <c r="K14" s="2">
        <f t="shared" si="8"/>
        <v>3975.6325429784843</v>
      </c>
      <c r="L14" s="2">
        <f t="shared" si="8"/>
        <v>4733.5716138937378</v>
      </c>
      <c r="M14" s="2">
        <f t="shared" si="8"/>
        <v>5992.6561510150359</v>
      </c>
      <c r="N14" s="2">
        <f t="shared" si="8"/>
        <v>7862.5554902909798</v>
      </c>
      <c r="O14" s="2">
        <f t="shared" si="8"/>
        <v>9847.9938516052935</v>
      </c>
      <c r="P14" s="2">
        <f t="shared" si="8"/>
        <v>11140.396117670589</v>
      </c>
      <c r="Q14" s="2">
        <f t="shared" si="8"/>
        <v>8801.2707896034299</v>
      </c>
      <c r="R14" s="2">
        <f t="shared" si="8"/>
        <v>10945.125023764076</v>
      </c>
      <c r="S14" s="2">
        <f t="shared" si="8"/>
        <v>13334.191986040576</v>
      </c>
      <c r="T14" s="2">
        <f t="shared" si="8"/>
        <v>15124.251535265004</v>
      </c>
      <c r="U14" s="2">
        <f>SUM(U15:U16)</f>
        <v>15475.186096793102</v>
      </c>
      <c r="X14" s="2"/>
    </row>
    <row r="15" spans="1:24" ht="13.5">
      <c r="A15" s="48" t="s">
        <v>153</v>
      </c>
      <c r="B15" s="16" t="s">
        <v>318</v>
      </c>
      <c r="C15" s="2">
        <v>736.75126129010891</v>
      </c>
      <c r="D15" s="2">
        <v>1133.96558927414</v>
      </c>
      <c r="E15" s="2">
        <v>1509.6963998384199</v>
      </c>
      <c r="F15" s="2">
        <v>1382.4990982778604</v>
      </c>
      <c r="G15" s="2">
        <v>1738.890356242294</v>
      </c>
      <c r="H15" s="2">
        <v>2017.9178395494271</v>
      </c>
      <c r="I15" s="2">
        <v>2103.4243905956055</v>
      </c>
      <c r="J15" s="2">
        <v>2378.9149853082913</v>
      </c>
      <c r="K15" s="2">
        <v>3142.046280268692</v>
      </c>
      <c r="L15" s="2">
        <v>3813.9212328264807</v>
      </c>
      <c r="M15" s="2">
        <v>4861.2449208423823</v>
      </c>
      <c r="N15" s="2">
        <v>6573.8187047472602</v>
      </c>
      <c r="O15" s="2">
        <v>8295.1604542026762</v>
      </c>
      <c r="P15" s="2">
        <v>9303.7230702958805</v>
      </c>
      <c r="Q15" s="2">
        <v>7172.8592218925978</v>
      </c>
      <c r="R15" s="2">
        <v>9007.0068653685157</v>
      </c>
      <c r="S15" s="2">
        <v>11217.242021994531</v>
      </c>
      <c r="T15" s="2">
        <v>12742.428979494494</v>
      </c>
      <c r="U15" s="92">
        <v>12881.71099900974</v>
      </c>
      <c r="X15" s="2"/>
    </row>
    <row r="16" spans="1:24" ht="13.5">
      <c r="A16" s="48" t="s">
        <v>152</v>
      </c>
      <c r="B16" s="16" t="s">
        <v>319</v>
      </c>
      <c r="C16" s="2">
        <v>76.848738709891109</v>
      </c>
      <c r="D16" s="2">
        <v>118.28120269999999</v>
      </c>
      <c r="E16" s="2">
        <v>409.86787963099994</v>
      </c>
      <c r="F16" s="2">
        <v>481.09852734313534</v>
      </c>
      <c r="G16" s="2">
        <v>420.67353819415769</v>
      </c>
      <c r="H16" s="2">
        <v>379.1943226295449</v>
      </c>
      <c r="I16" s="2">
        <v>490.66317773488686</v>
      </c>
      <c r="J16" s="2">
        <v>782.4177889484788</v>
      </c>
      <c r="K16" s="2">
        <v>833.58626270979221</v>
      </c>
      <c r="L16" s="2">
        <v>919.65038106725706</v>
      </c>
      <c r="M16" s="2">
        <v>1131.4112301726539</v>
      </c>
      <c r="N16" s="2">
        <v>1288.7367855437194</v>
      </c>
      <c r="O16" s="2">
        <v>1552.8333974026164</v>
      </c>
      <c r="P16" s="2">
        <v>1836.6730473747093</v>
      </c>
      <c r="Q16" s="2">
        <v>1628.4115677108323</v>
      </c>
      <c r="R16" s="2">
        <v>1938.1181583955608</v>
      </c>
      <c r="S16" s="2">
        <v>2116.9499640460444</v>
      </c>
      <c r="T16" s="2">
        <v>2381.8225557705096</v>
      </c>
      <c r="U16" s="92">
        <v>2593.4750977833637</v>
      </c>
      <c r="X16" s="2"/>
    </row>
    <row r="17" spans="1:24" ht="13.5">
      <c r="A17" s="45" t="s">
        <v>8</v>
      </c>
      <c r="B17" s="92" t="s">
        <v>213</v>
      </c>
      <c r="C17" s="2">
        <v>2497</v>
      </c>
      <c r="D17" s="2">
        <v>3868.4754068725238</v>
      </c>
      <c r="E17" s="2">
        <v>4554.9267445490159</v>
      </c>
      <c r="F17" s="2">
        <v>5022.1027219486132</v>
      </c>
      <c r="G17" s="2">
        <v>5668.6959477245236</v>
      </c>
      <c r="H17" s="2">
        <v>6043.0568703388653</v>
      </c>
      <c r="I17" s="2">
        <v>6673.9981098035259</v>
      </c>
      <c r="J17" s="2">
        <v>7456.025960032186</v>
      </c>
      <c r="K17" s="2">
        <v>8564.0927813659673</v>
      </c>
      <c r="L17" s="2">
        <v>9824.2954789006562</v>
      </c>
      <c r="M17" s="49">
        <v>11620.942438490814</v>
      </c>
      <c r="N17" s="49">
        <v>13789.913218215346</v>
      </c>
      <c r="O17" s="49">
        <v>16993.778789722528</v>
      </c>
      <c r="P17" s="49">
        <v>19074.852303629596</v>
      </c>
      <c r="Q17" s="49">
        <v>17985.954595150855</v>
      </c>
      <c r="R17" s="49">
        <v>20743.364248842241</v>
      </c>
      <c r="S17" s="49">
        <v>24343.986583464652</v>
      </c>
      <c r="T17" s="49">
        <v>26167.2835032558</v>
      </c>
      <c r="U17" s="92">
        <v>26847.354249055075</v>
      </c>
      <c r="V17" s="103"/>
      <c r="X17" s="2"/>
    </row>
    <row r="18" spans="1:24" ht="13.5">
      <c r="A18" s="45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Q18" s="40"/>
      <c r="R18" s="40"/>
      <c r="S18" s="40"/>
      <c r="T18" s="40"/>
    </row>
    <row r="19" spans="1:24" ht="13.5">
      <c r="A19" s="45" t="s">
        <v>160</v>
      </c>
      <c r="C19" s="2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</row>
    <row r="20" spans="1:24" ht="13.5">
      <c r="A20" s="46" t="s">
        <v>2</v>
      </c>
      <c r="C20" s="2">
        <f t="shared" ref="C20:U25" si="9">C5/C$216</f>
        <v>4360.7699752549697</v>
      </c>
      <c r="D20" s="2">
        <f t="shared" si="9"/>
        <v>5437.7547825961037</v>
      </c>
      <c r="E20" s="2">
        <f t="shared" si="9"/>
        <v>6555.2949001926945</v>
      </c>
      <c r="F20" s="2">
        <f t="shared" si="9"/>
        <v>5984.4964059794556</v>
      </c>
      <c r="G20" s="2">
        <f t="shared" si="9"/>
        <v>5663.4074628768167</v>
      </c>
      <c r="H20" s="2">
        <f t="shared" si="9"/>
        <v>5638.2178460143896</v>
      </c>
      <c r="I20" s="2">
        <f t="shared" si="9"/>
        <v>5539.5602378071817</v>
      </c>
      <c r="J20" s="2">
        <f t="shared" si="9"/>
        <v>5904.9177201386583</v>
      </c>
      <c r="K20" s="2">
        <f t="shared" si="9"/>
        <v>6274.5025284872499</v>
      </c>
      <c r="L20" s="2">
        <f t="shared" si="9"/>
        <v>6756.3752958439136</v>
      </c>
      <c r="M20" s="2">
        <f t="shared" si="9"/>
        <v>7223.6193967615072</v>
      </c>
      <c r="N20" s="2">
        <f t="shared" si="9"/>
        <v>8677.9418033167312</v>
      </c>
      <c r="O20" s="2">
        <f t="shared" si="9"/>
        <v>9693.1943365976367</v>
      </c>
      <c r="P20" s="2">
        <f t="shared" si="9"/>
        <v>11013.584786174846</v>
      </c>
      <c r="Q20" s="2">
        <f t="shared" si="9"/>
        <v>10435.50193799654</v>
      </c>
      <c r="R20" s="2">
        <f t="shared" si="9"/>
        <v>10185.392490333352</v>
      </c>
      <c r="S20" s="2">
        <f t="shared" si="9"/>
        <v>10503.243541973887</v>
      </c>
      <c r="T20" s="2">
        <f t="shared" si="9"/>
        <v>11219.851208310292</v>
      </c>
      <c r="U20" s="2">
        <f t="shared" si="9"/>
        <v>11517.182189445766</v>
      </c>
    </row>
    <row r="21" spans="1:24" ht="13.5">
      <c r="A21" s="48" t="s">
        <v>3</v>
      </c>
      <c r="C21" s="2">
        <f t="shared" si="9"/>
        <v>449.12700842352046</v>
      </c>
      <c r="D21" s="2">
        <f t="shared" si="9"/>
        <v>712.6883332097143</v>
      </c>
      <c r="E21" s="2">
        <f t="shared" si="9"/>
        <v>849.06977445796542</v>
      </c>
      <c r="F21" s="2">
        <f t="shared" si="9"/>
        <v>695.89788774387034</v>
      </c>
      <c r="G21" s="2">
        <f t="shared" si="9"/>
        <v>666.9418767389692</v>
      </c>
      <c r="H21" s="2">
        <f t="shared" si="9"/>
        <v>483.77037421726772</v>
      </c>
      <c r="I21" s="2">
        <f t="shared" si="9"/>
        <v>550.24399999999991</v>
      </c>
      <c r="J21" s="2">
        <f t="shared" si="9"/>
        <v>588.59619642337111</v>
      </c>
      <c r="K21" s="2">
        <f t="shared" si="9"/>
        <v>542.55199028437505</v>
      </c>
      <c r="L21" s="2">
        <f t="shared" si="9"/>
        <v>635.22295252341007</v>
      </c>
      <c r="M21" s="2">
        <f t="shared" si="9"/>
        <v>880.16810077690536</v>
      </c>
      <c r="N21" s="2">
        <f t="shared" si="9"/>
        <v>964.54623196043417</v>
      </c>
      <c r="O21" s="2">
        <f t="shared" si="9"/>
        <v>1495.9524684055827</v>
      </c>
      <c r="P21" s="2">
        <f t="shared" si="9"/>
        <v>1580.0295337822724</v>
      </c>
      <c r="Q21" s="2">
        <f t="shared" si="9"/>
        <v>1275.4462978557708</v>
      </c>
      <c r="R21" s="2">
        <f t="shared" si="9"/>
        <v>1248.9785828487463</v>
      </c>
      <c r="S21" s="2">
        <f t="shared" si="9"/>
        <v>1195.6702556733121</v>
      </c>
      <c r="T21" s="2">
        <f t="shared" si="9"/>
        <v>1285.8373849008183</v>
      </c>
      <c r="U21" s="2">
        <f t="shared" si="9"/>
        <v>1243.694022529442</v>
      </c>
    </row>
    <row r="22" spans="1:24" ht="13.5">
      <c r="A22" s="48" t="s">
        <v>4</v>
      </c>
      <c r="B22" s="92" t="s">
        <v>214</v>
      </c>
      <c r="C22" s="2">
        <f t="shared" si="9"/>
        <v>3911.6429668314495</v>
      </c>
      <c r="D22" s="2">
        <f t="shared" si="9"/>
        <v>4725.0664493863896</v>
      </c>
      <c r="E22" s="2">
        <f t="shared" si="9"/>
        <v>5706.2251257347289</v>
      </c>
      <c r="F22" s="2">
        <f t="shared" si="9"/>
        <v>5288.5985182355853</v>
      </c>
      <c r="G22" s="2">
        <f t="shared" si="9"/>
        <v>4996.4655861378478</v>
      </c>
      <c r="H22" s="2">
        <f t="shared" si="9"/>
        <v>5154.4474717971216</v>
      </c>
      <c r="I22" s="2">
        <f t="shared" si="9"/>
        <v>4989.316237807182</v>
      </c>
      <c r="J22" s="2">
        <f t="shared" si="9"/>
        <v>5316.3215237152872</v>
      </c>
      <c r="K22" s="2">
        <f t="shared" si="9"/>
        <v>5731.9505382028756</v>
      </c>
      <c r="L22" s="2">
        <f t="shared" si="9"/>
        <v>6121.152343320503</v>
      </c>
      <c r="M22" s="2">
        <f t="shared" si="9"/>
        <v>6343.4512959846015</v>
      </c>
      <c r="N22" s="2">
        <f t="shared" si="9"/>
        <v>7713.3955713562955</v>
      </c>
      <c r="O22" s="2">
        <f t="shared" si="9"/>
        <v>8197.2418681920535</v>
      </c>
      <c r="P22" s="2">
        <f t="shared" si="9"/>
        <v>9433.5552523925744</v>
      </c>
      <c r="Q22" s="2">
        <f t="shared" si="9"/>
        <v>9160.0556401407684</v>
      </c>
      <c r="R22" s="2">
        <f t="shared" si="9"/>
        <v>8936.4139074846062</v>
      </c>
      <c r="S22" s="2">
        <f t="shared" si="9"/>
        <v>9307.573286300576</v>
      </c>
      <c r="T22" s="2">
        <f t="shared" si="9"/>
        <v>9934.0138234094738</v>
      </c>
      <c r="U22" s="2">
        <f t="shared" si="9"/>
        <v>10273.488166916324</v>
      </c>
    </row>
    <row r="23" spans="1:24" ht="13.5">
      <c r="A23" s="46" t="s">
        <v>5</v>
      </c>
      <c r="C23" s="2">
        <f t="shared" si="9"/>
        <v>1434.598430926452</v>
      </c>
      <c r="D23" s="2">
        <f t="shared" si="9"/>
        <v>1190.1875474558126</v>
      </c>
      <c r="E23" s="2">
        <f t="shared" si="9"/>
        <v>1190.5883546122527</v>
      </c>
      <c r="F23" s="2">
        <f t="shared" si="9"/>
        <v>1878.7230137466374</v>
      </c>
      <c r="G23" s="2">
        <f t="shared" si="9"/>
        <v>1686.2754259844626</v>
      </c>
      <c r="H23" s="2">
        <f t="shared" si="9"/>
        <v>1742.8819190253034</v>
      </c>
      <c r="I23" s="2">
        <f t="shared" si="9"/>
        <v>2095.9738489904807</v>
      </c>
      <c r="J23" s="2">
        <f t="shared" si="9"/>
        <v>2087.1955670103212</v>
      </c>
      <c r="K23" s="2">
        <f t="shared" si="9"/>
        <v>2595.5809472153305</v>
      </c>
      <c r="L23" s="2">
        <f t="shared" si="9"/>
        <v>3045.8330759642431</v>
      </c>
      <c r="M23" s="2">
        <f t="shared" si="9"/>
        <v>3597.3788326972722</v>
      </c>
      <c r="N23" s="2">
        <f t="shared" si="9"/>
        <v>3717.2685215362067</v>
      </c>
      <c r="O23" s="2">
        <f t="shared" si="9"/>
        <v>4581.2995795688057</v>
      </c>
      <c r="P23" s="2">
        <f t="shared" si="9"/>
        <v>3901.671690255771</v>
      </c>
      <c r="Q23" s="2">
        <f t="shared" si="9"/>
        <v>2261.5091743611747</v>
      </c>
      <c r="R23" s="2">
        <f t="shared" si="9"/>
        <v>3327.5784649835414</v>
      </c>
      <c r="S23" s="2">
        <f t="shared" si="9"/>
        <v>4196.0775015651679</v>
      </c>
      <c r="T23" s="2">
        <f t="shared" si="9"/>
        <v>4881.2356648398363</v>
      </c>
      <c r="U23" s="2">
        <f t="shared" si="9"/>
        <v>4158.3639218356375</v>
      </c>
    </row>
    <row r="24" spans="1:24" ht="13.5">
      <c r="A24" s="48" t="s">
        <v>3</v>
      </c>
      <c r="C24" s="2">
        <f t="shared" si="9"/>
        <v>77.838650706119907</v>
      </c>
      <c r="D24" s="2">
        <f t="shared" si="9"/>
        <v>99.162995309144463</v>
      </c>
      <c r="E24" s="2">
        <f t="shared" si="9"/>
        <v>98.646813112695483</v>
      </c>
      <c r="F24" s="2">
        <f t="shared" si="9"/>
        <v>107.91034702796435</v>
      </c>
      <c r="G24" s="2">
        <f t="shared" si="9"/>
        <v>53.041881117129527</v>
      </c>
      <c r="H24" s="2">
        <f t="shared" si="9"/>
        <v>61.246481848266662</v>
      </c>
      <c r="I24" s="2">
        <f t="shared" si="9"/>
        <v>71.900000000000006</v>
      </c>
      <c r="J24" s="2">
        <f t="shared" si="9"/>
        <v>74.446352637416297</v>
      </c>
      <c r="K24" s="2">
        <f t="shared" si="9"/>
        <v>171.01792409124633</v>
      </c>
      <c r="L24" s="2">
        <f t="shared" si="9"/>
        <v>364.01949841214616</v>
      </c>
      <c r="M24" s="2">
        <f t="shared" si="9"/>
        <v>521.77645222553656</v>
      </c>
      <c r="N24" s="2">
        <f t="shared" si="9"/>
        <v>636.40048495407677</v>
      </c>
      <c r="O24" s="2">
        <f t="shared" si="9"/>
        <v>971.04037645330584</v>
      </c>
      <c r="P24" s="2">
        <f t="shared" si="9"/>
        <v>918.37522148496373</v>
      </c>
      <c r="Q24" s="2">
        <f t="shared" si="9"/>
        <v>873.92985284381848</v>
      </c>
      <c r="R24" s="2">
        <f t="shared" si="9"/>
        <v>851.69192100315377</v>
      </c>
      <c r="S24" s="2">
        <f t="shared" si="9"/>
        <v>952.1239047286216</v>
      </c>
      <c r="T24" s="2">
        <f t="shared" si="9"/>
        <v>985.43308041393027</v>
      </c>
      <c r="U24" s="2">
        <f t="shared" si="9"/>
        <v>719.31424107472833</v>
      </c>
    </row>
    <row r="25" spans="1:24" ht="13.5">
      <c r="A25" s="48" t="s">
        <v>4</v>
      </c>
      <c r="B25" s="92" t="s">
        <v>215</v>
      </c>
      <c r="C25" s="2">
        <f t="shared" si="9"/>
        <v>1356.7597802203322</v>
      </c>
      <c r="D25" s="2">
        <f t="shared" si="9"/>
        <v>1091.0245521466682</v>
      </c>
      <c r="E25" s="2">
        <f t="shared" si="9"/>
        <v>1091.9415414995572</v>
      </c>
      <c r="F25" s="2">
        <f t="shared" si="9"/>
        <v>1770.812666718673</v>
      </c>
      <c r="G25" s="2">
        <f t="shared" si="9"/>
        <v>1633.233544867333</v>
      </c>
      <c r="H25" s="2">
        <f t="shared" si="9"/>
        <v>1681.6354371770367</v>
      </c>
      <c r="I25" s="2">
        <f t="shared" si="9"/>
        <v>2024.0738489904809</v>
      </c>
      <c r="J25" s="2">
        <f t="shared" si="9"/>
        <v>2012.7492143729048</v>
      </c>
      <c r="K25" s="2">
        <f t="shared" si="9"/>
        <v>2424.5630231240843</v>
      </c>
      <c r="L25" s="2">
        <f t="shared" si="9"/>
        <v>2681.8135775520968</v>
      </c>
      <c r="M25" s="2">
        <f t="shared" si="9"/>
        <v>3075.6023804717356</v>
      </c>
      <c r="N25" s="2">
        <f t="shared" si="9"/>
        <v>3080.8680365821297</v>
      </c>
      <c r="O25" s="2">
        <f t="shared" si="9"/>
        <v>3610.2592031155</v>
      </c>
      <c r="P25" s="2">
        <f t="shared" si="9"/>
        <v>2983.2964687708072</v>
      </c>
      <c r="Q25" s="2">
        <f t="shared" si="9"/>
        <v>1387.579321517356</v>
      </c>
      <c r="R25" s="2">
        <f t="shared" si="9"/>
        <v>2475.8865439803876</v>
      </c>
      <c r="S25" s="2">
        <f t="shared" si="9"/>
        <v>3243.9535968365458</v>
      </c>
      <c r="T25" s="2">
        <f t="shared" si="9"/>
        <v>3895.8025844259064</v>
      </c>
      <c r="U25" s="2">
        <f t="shared" si="9"/>
        <v>3439.0496807609088</v>
      </c>
    </row>
    <row r="26" spans="1:24" ht="13.5">
      <c r="A26" s="46" t="s">
        <v>6</v>
      </c>
      <c r="B26" s="92" t="s">
        <v>216</v>
      </c>
      <c r="C26" s="2">
        <f t="shared" ref="C26:U28" si="10">C11/C$220</f>
        <v>815.50976211472994</v>
      </c>
      <c r="D26" s="2">
        <f t="shared" si="10"/>
        <v>710.8829300763914</v>
      </c>
      <c r="E26" s="2">
        <f t="shared" si="10"/>
        <v>920.30658507553665</v>
      </c>
      <c r="F26" s="2">
        <f t="shared" si="10"/>
        <v>1000.4639943835397</v>
      </c>
      <c r="G26" s="2">
        <f t="shared" si="10"/>
        <v>1191.5537860890761</v>
      </c>
      <c r="H26" s="2">
        <f t="shared" si="10"/>
        <v>1464.2951779178172</v>
      </c>
      <c r="I26" s="2">
        <f t="shared" si="10"/>
        <v>1632.551591336357</v>
      </c>
      <c r="J26" s="2">
        <f t="shared" si="10"/>
        <v>2057.5357011509782</v>
      </c>
      <c r="K26" s="2">
        <f t="shared" si="10"/>
        <v>2488.9813151262415</v>
      </c>
      <c r="L26" s="2">
        <f t="shared" si="10"/>
        <v>2611.4995301083113</v>
      </c>
      <c r="M26" s="2">
        <f t="shared" si="10"/>
        <v>3060.8788101737855</v>
      </c>
      <c r="N26" s="2">
        <f t="shared" si="10"/>
        <v>3260.5387350091419</v>
      </c>
      <c r="O26" s="2">
        <f t="shared" si="10"/>
        <v>3477.8313295379394</v>
      </c>
      <c r="P26" s="2">
        <f t="shared" si="10"/>
        <v>3263.4641044582281</v>
      </c>
      <c r="Q26" s="2">
        <f t="shared" si="10"/>
        <v>3263.0785191614723</v>
      </c>
      <c r="R26" s="2">
        <f t="shared" si="10"/>
        <v>4074.7092701083393</v>
      </c>
      <c r="S26" s="2">
        <f t="shared" si="10"/>
        <v>4528.3523913366816</v>
      </c>
      <c r="T26" s="2">
        <f t="shared" si="10"/>
        <v>5061.4488743138027</v>
      </c>
      <c r="U26" s="2">
        <f t="shared" si="10"/>
        <v>6125.7795383052598</v>
      </c>
    </row>
    <row r="27" spans="1:24" ht="13.5">
      <c r="A27" s="48" t="s">
        <v>153</v>
      </c>
      <c r="C27" s="2">
        <f t="shared" si="10"/>
        <v>619.72242440846037</v>
      </c>
      <c r="D27" s="2">
        <f t="shared" si="10"/>
        <v>540.2143706472915</v>
      </c>
      <c r="E27" s="2">
        <f t="shared" si="10"/>
        <v>633.03984694733469</v>
      </c>
      <c r="F27" s="2">
        <f t="shared" si="10"/>
        <v>505.48212461394917</v>
      </c>
      <c r="G27" s="2">
        <f t="shared" si="10"/>
        <v>723.11726534666298</v>
      </c>
      <c r="H27" s="2">
        <f t="shared" si="10"/>
        <v>955.97015811884023</v>
      </c>
      <c r="I27" s="2">
        <f t="shared" si="10"/>
        <v>982.31562151225432</v>
      </c>
      <c r="J27" s="2">
        <f t="shared" si="10"/>
        <v>1245.4075360000886</v>
      </c>
      <c r="K27" s="2">
        <f t="shared" si="10"/>
        <v>1622.5380850363831</v>
      </c>
      <c r="L27" s="2">
        <f t="shared" si="10"/>
        <v>1746.4442032136035</v>
      </c>
      <c r="M27" s="2">
        <f t="shared" si="10"/>
        <v>2080.4645452025406</v>
      </c>
      <c r="N27" s="2">
        <f t="shared" si="10"/>
        <v>2126.745330292817</v>
      </c>
      <c r="O27" s="2">
        <f t="shared" si="10"/>
        <v>2281.8953191330725</v>
      </c>
      <c r="P27" s="2">
        <f t="shared" si="10"/>
        <v>2144.0017748616165</v>
      </c>
      <c r="Q27" s="2">
        <f t="shared" si="10"/>
        <v>1929.8426979124602</v>
      </c>
      <c r="R27" s="2">
        <f t="shared" si="10"/>
        <v>2467.0353844764004</v>
      </c>
      <c r="S27" s="2">
        <f t="shared" si="10"/>
        <v>2810.5310433300469</v>
      </c>
      <c r="T27" s="2">
        <f t="shared" si="10"/>
        <v>2931.7913220729238</v>
      </c>
      <c r="U27" s="2">
        <f t="shared" si="10"/>
        <v>3608.9827310983915</v>
      </c>
    </row>
    <row r="28" spans="1:24" ht="13.5">
      <c r="A28" s="48" t="s">
        <v>152</v>
      </c>
      <c r="C28" s="2">
        <f t="shared" si="10"/>
        <v>195.78733770626962</v>
      </c>
      <c r="D28" s="2">
        <f t="shared" si="10"/>
        <v>170.66855942909993</v>
      </c>
      <c r="E28" s="2">
        <f t="shared" si="10"/>
        <v>287.26673812820206</v>
      </c>
      <c r="F28" s="2">
        <f t="shared" si="10"/>
        <v>494.98186976959039</v>
      </c>
      <c r="G28" s="2">
        <f t="shared" si="10"/>
        <v>468.43652074241311</v>
      </c>
      <c r="H28" s="2">
        <f t="shared" si="10"/>
        <v>508.325019798977</v>
      </c>
      <c r="I28" s="2">
        <f t="shared" si="10"/>
        <v>650.23596982410265</v>
      </c>
      <c r="J28" s="2">
        <f t="shared" si="10"/>
        <v>812.12816515088912</v>
      </c>
      <c r="K28" s="2">
        <f t="shared" si="10"/>
        <v>866.4432300898585</v>
      </c>
      <c r="L28" s="2">
        <f t="shared" si="10"/>
        <v>865.0553268947076</v>
      </c>
      <c r="M28" s="2">
        <f t="shared" si="10"/>
        <v>980.41426497124462</v>
      </c>
      <c r="N28" s="2">
        <f t="shared" si="10"/>
        <v>1133.7934047163246</v>
      </c>
      <c r="O28" s="2">
        <f t="shared" si="10"/>
        <v>1195.9360104048671</v>
      </c>
      <c r="P28" s="2">
        <f t="shared" si="10"/>
        <v>1119.4623295966117</v>
      </c>
      <c r="Q28" s="2">
        <f t="shared" si="10"/>
        <v>1333.2358212490121</v>
      </c>
      <c r="R28" s="2">
        <f t="shared" si="10"/>
        <v>1607.6738856319387</v>
      </c>
      <c r="S28" s="2">
        <f t="shared" si="10"/>
        <v>1717.8213480066347</v>
      </c>
      <c r="T28" s="2">
        <f t="shared" si="10"/>
        <v>2129.6575522408789</v>
      </c>
      <c r="U28" s="2">
        <f t="shared" si="10"/>
        <v>2516.7968072068679</v>
      </c>
    </row>
    <row r="29" spans="1:24" ht="13.5">
      <c r="A29" s="46" t="s">
        <v>7</v>
      </c>
      <c r="B29" s="92" t="s">
        <v>217</v>
      </c>
      <c r="C29" s="2">
        <f t="shared" ref="C29:U29" si="11">C20+C23+C26-C32</f>
        <v>1783.1686471949652</v>
      </c>
      <c r="D29" s="2">
        <f t="shared" si="11"/>
        <v>2004.3849419608505</v>
      </c>
      <c r="E29" s="2">
        <f t="shared" si="11"/>
        <v>2770.6176323098271</v>
      </c>
      <c r="F29" s="2">
        <f t="shared" si="11"/>
        <v>2785.0593219158773</v>
      </c>
      <c r="G29" s="2">
        <f t="shared" si="11"/>
        <v>2288.2012564026081</v>
      </c>
      <c r="H29" s="2">
        <f t="shared" si="11"/>
        <v>2477.407401394571</v>
      </c>
      <c r="I29" s="2">
        <f t="shared" si="11"/>
        <v>2594.087568330493</v>
      </c>
      <c r="J29" s="2">
        <f t="shared" si="11"/>
        <v>3010.3269408410206</v>
      </c>
      <c r="K29" s="2">
        <f t="shared" si="11"/>
        <v>3541.3274008156232</v>
      </c>
      <c r="L29" s="2">
        <f t="shared" si="11"/>
        <v>4137.8801293649703</v>
      </c>
      <c r="M29" s="2">
        <f t="shared" si="11"/>
        <v>4812.1419664162931</v>
      </c>
      <c r="N29" s="2">
        <f t="shared" si="11"/>
        <v>5734.9137535770951</v>
      </c>
      <c r="O29" s="2">
        <f t="shared" si="11"/>
        <v>6607.4716232939336</v>
      </c>
      <c r="P29" s="2">
        <f t="shared" si="11"/>
        <v>6775.9697988439511</v>
      </c>
      <c r="Q29" s="2">
        <f t="shared" si="11"/>
        <v>4987.880944352848</v>
      </c>
      <c r="R29" s="2">
        <f t="shared" si="11"/>
        <v>5929.376302822182</v>
      </c>
      <c r="S29" s="2">
        <f t="shared" si="11"/>
        <v>6733.0554266293966</v>
      </c>
      <c r="T29" s="2">
        <f t="shared" si="11"/>
        <v>7895.485869002614</v>
      </c>
      <c r="U29" s="2">
        <f t="shared" si="11"/>
        <v>8093.8188691038886</v>
      </c>
    </row>
    <row r="30" spans="1:24" ht="13.5">
      <c r="A30" s="48" t="s">
        <v>153</v>
      </c>
      <c r="C30" s="2">
        <f t="shared" ref="C30:U31" si="12">C15/C$223</f>
        <v>1614.7391223130135</v>
      </c>
      <c r="D30" s="2">
        <f t="shared" si="12"/>
        <v>1815.0603909790541</v>
      </c>
      <c r="E30" s="2">
        <f t="shared" si="12"/>
        <v>2179.0317258785126</v>
      </c>
      <c r="F30" s="2">
        <f t="shared" si="12"/>
        <v>2066.0801174373801</v>
      </c>
      <c r="G30" s="2">
        <f t="shared" si="12"/>
        <v>1842.469726480733</v>
      </c>
      <c r="H30" s="2">
        <f t="shared" si="12"/>
        <v>2085.511337342522</v>
      </c>
      <c r="I30" s="2">
        <f t="shared" si="12"/>
        <v>2103.4243905956064</v>
      </c>
      <c r="J30" s="2">
        <f t="shared" si="12"/>
        <v>2265.2825189931473</v>
      </c>
      <c r="K30" s="2">
        <f t="shared" si="12"/>
        <v>2798.8035782125207</v>
      </c>
      <c r="L30" s="2">
        <f t="shared" si="12"/>
        <v>3333.9622111039048</v>
      </c>
      <c r="M30" s="2">
        <f t="shared" si="12"/>
        <v>3903.6113708361818</v>
      </c>
      <c r="N30" s="2">
        <f t="shared" si="12"/>
        <v>4794.9147513084454</v>
      </c>
      <c r="O30" s="2">
        <f t="shared" si="12"/>
        <v>5565.6043390887953</v>
      </c>
      <c r="P30" s="2">
        <f t="shared" si="12"/>
        <v>5658.8424572387985</v>
      </c>
      <c r="Q30" s="2">
        <f t="shared" si="12"/>
        <v>4065.0229591465336</v>
      </c>
      <c r="R30" s="2">
        <f t="shared" si="12"/>
        <v>4879.4264981823162</v>
      </c>
      <c r="S30" s="2">
        <f t="shared" si="12"/>
        <v>5664.1086574329565</v>
      </c>
      <c r="T30" s="2">
        <f t="shared" si="12"/>
        <v>6652.0758207295548</v>
      </c>
      <c r="U30" s="2">
        <f t="shared" si="12"/>
        <v>6737.3816959612677</v>
      </c>
    </row>
    <row r="31" spans="1:24" ht="13.5">
      <c r="A31" s="48" t="s">
        <v>152</v>
      </c>
      <c r="C31" s="2">
        <f t="shared" si="12"/>
        <v>168.42952488195166</v>
      </c>
      <c r="D31" s="2">
        <f t="shared" si="12"/>
        <v>189.32455098179639</v>
      </c>
      <c r="E31" s="2">
        <f t="shared" si="12"/>
        <v>591.5859064313147</v>
      </c>
      <c r="F31" s="2">
        <f t="shared" si="12"/>
        <v>718.97920447849719</v>
      </c>
      <c r="G31" s="2">
        <f t="shared" si="12"/>
        <v>445.73152992187499</v>
      </c>
      <c r="H31" s="2">
        <f t="shared" si="12"/>
        <v>391.8960640520487</v>
      </c>
      <c r="I31" s="2">
        <f t="shared" si="12"/>
        <v>490.66317773488703</v>
      </c>
      <c r="J31" s="2">
        <f t="shared" si="12"/>
        <v>745.04442184787354</v>
      </c>
      <c r="K31" s="2">
        <f t="shared" si="12"/>
        <v>742.52382260310253</v>
      </c>
      <c r="L31" s="2">
        <f t="shared" si="12"/>
        <v>803.91791826106555</v>
      </c>
      <c r="M31" s="2">
        <f t="shared" si="12"/>
        <v>908.53059558011205</v>
      </c>
      <c r="N31" s="2">
        <f t="shared" si="12"/>
        <v>939.99900226864929</v>
      </c>
      <c r="O31" s="2">
        <f t="shared" si="12"/>
        <v>1041.8672842051376</v>
      </c>
      <c r="P31" s="2">
        <f t="shared" si="12"/>
        <v>1117.1273416051533</v>
      </c>
      <c r="Q31" s="2">
        <f t="shared" si="12"/>
        <v>922.8579852063142</v>
      </c>
      <c r="R31" s="2">
        <f t="shared" si="12"/>
        <v>1049.9498046398667</v>
      </c>
      <c r="S31" s="2">
        <f t="shared" si="12"/>
        <v>1068.9467691964392</v>
      </c>
      <c r="T31" s="2">
        <f t="shared" si="12"/>
        <v>1243.4100482730591</v>
      </c>
      <c r="U31" s="2">
        <f t="shared" si="12"/>
        <v>1356.437173142622</v>
      </c>
    </row>
    <row r="32" spans="1:24" ht="13.5">
      <c r="A32" s="45" t="s">
        <v>8</v>
      </c>
      <c r="B32" s="92" t="s">
        <v>218</v>
      </c>
      <c r="C32" s="2">
        <f t="shared" ref="C32:T32" si="13">C17/C$220</f>
        <v>4827.7095211011865</v>
      </c>
      <c r="D32" s="2">
        <f t="shared" si="13"/>
        <v>5334.440318167457</v>
      </c>
      <c r="E32" s="2">
        <f t="shared" si="13"/>
        <v>5895.5722075706572</v>
      </c>
      <c r="F32" s="2">
        <f t="shared" si="13"/>
        <v>6078.624092193756</v>
      </c>
      <c r="G32" s="2">
        <f t="shared" si="13"/>
        <v>6253.0354185477463</v>
      </c>
      <c r="H32" s="2">
        <f t="shared" si="13"/>
        <v>6367.9875415629385</v>
      </c>
      <c r="I32" s="2">
        <f t="shared" si="13"/>
        <v>6673.9981098035259</v>
      </c>
      <c r="J32" s="2">
        <f t="shared" si="13"/>
        <v>7039.322047458937</v>
      </c>
      <c r="K32" s="2">
        <f t="shared" si="13"/>
        <v>7817.7373900131997</v>
      </c>
      <c r="L32" s="2">
        <f t="shared" si="13"/>
        <v>8275.8277725514963</v>
      </c>
      <c r="M32" s="2">
        <f t="shared" si="13"/>
        <v>9069.7350732162704</v>
      </c>
      <c r="N32" s="2">
        <f t="shared" si="13"/>
        <v>9920.8353062849856</v>
      </c>
      <c r="O32" s="2">
        <f t="shared" si="13"/>
        <v>11144.853622410448</v>
      </c>
      <c r="P32" s="2">
        <f t="shared" si="13"/>
        <v>11402.750782044895</v>
      </c>
      <c r="Q32" s="2">
        <f t="shared" si="13"/>
        <v>10972.20868716634</v>
      </c>
      <c r="R32" s="2">
        <f t="shared" si="13"/>
        <v>11658.303922603051</v>
      </c>
      <c r="S32" s="2">
        <f t="shared" si="13"/>
        <v>12494.618008246338</v>
      </c>
      <c r="T32" s="2">
        <f t="shared" si="13"/>
        <v>13267.049878461317</v>
      </c>
      <c r="U32" s="2">
        <f>U17/U$220</f>
        <v>13707.506780482778</v>
      </c>
      <c r="W32" s="2"/>
    </row>
    <row r="33" spans="1:21" ht="13.5">
      <c r="A33" s="45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21" ht="15">
      <c r="A34" s="1" t="s">
        <v>9</v>
      </c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21" ht="13.5">
      <c r="A35" s="45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</row>
    <row r="36" spans="1:21" ht="13.5">
      <c r="A36" s="17" t="s">
        <v>146</v>
      </c>
      <c r="C36" s="9"/>
      <c r="D36" s="9"/>
      <c r="E36" s="9"/>
      <c r="F36" s="9"/>
      <c r="G36" s="9"/>
      <c r="H36" s="9"/>
      <c r="I36" s="9"/>
      <c r="J36" s="9"/>
      <c r="K36" s="29"/>
      <c r="L36" s="29"/>
      <c r="M36" s="29"/>
      <c r="N36" s="29"/>
      <c r="O36" s="29"/>
      <c r="P36" s="29"/>
      <c r="Q36" s="9"/>
      <c r="R36" s="9"/>
      <c r="S36" s="9"/>
      <c r="T36" s="9"/>
    </row>
    <row r="37" spans="1:21" ht="13.5">
      <c r="A37" s="45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21" ht="13.5">
      <c r="A38" s="45" t="s">
        <v>168</v>
      </c>
      <c r="B38" s="92" t="s">
        <v>219</v>
      </c>
      <c r="C38" s="49">
        <f t="shared" ref="C38:T38" si="14">C39+C55+C59+C60</f>
        <v>271.72499999999997</v>
      </c>
      <c r="D38" s="49">
        <f t="shared" si="14"/>
        <v>496.54200000000003</v>
      </c>
      <c r="E38" s="49">
        <f t="shared" si="14"/>
        <v>708.30499999999995</v>
      </c>
      <c r="F38" s="49">
        <f t="shared" si="14"/>
        <v>769.72500000000002</v>
      </c>
      <c r="G38" s="49">
        <f t="shared" si="14"/>
        <v>876.59</v>
      </c>
      <c r="H38" s="49">
        <f t="shared" si="14"/>
        <v>931.67570000000001</v>
      </c>
      <c r="I38" s="49">
        <f t="shared" si="14"/>
        <v>1105.6788019999999</v>
      </c>
      <c r="J38" s="49">
        <f t="shared" si="14"/>
        <v>1211.0166000000004</v>
      </c>
      <c r="K38" s="49">
        <f t="shared" si="14"/>
        <v>1367.8126999999999</v>
      </c>
      <c r="L38" s="49">
        <f t="shared" si="14"/>
        <v>2266.625122142857</v>
      </c>
      <c r="M38" s="49">
        <f t="shared" si="14"/>
        <v>2810.2504319999998</v>
      </c>
      <c r="N38" s="49">
        <f t="shared" si="14"/>
        <v>3694.6843939</v>
      </c>
      <c r="O38" s="49">
        <f t="shared" si="14"/>
        <v>4972.6350360000006</v>
      </c>
      <c r="P38" s="49">
        <f t="shared" si="14"/>
        <v>5854.1751783</v>
      </c>
      <c r="Q38" s="49">
        <f t="shared" si="14"/>
        <v>5264.4950890400005</v>
      </c>
      <c r="R38" s="49">
        <f t="shared" si="14"/>
        <v>5865.8005007991997</v>
      </c>
      <c r="S38" s="49">
        <f t="shared" si="14"/>
        <v>6873.6614105635999</v>
      </c>
      <c r="T38" s="49">
        <f t="shared" si="14"/>
        <v>7560.0456340400006</v>
      </c>
      <c r="U38" s="49">
        <f>U39+U55+U59+U60</f>
        <v>7434.1522711159068</v>
      </c>
    </row>
    <row r="39" spans="1:21" ht="13.5">
      <c r="A39" s="46" t="s">
        <v>169</v>
      </c>
      <c r="B39" s="92" t="s">
        <v>197</v>
      </c>
      <c r="C39" s="49">
        <f t="shared" ref="C39:T39" si="15">C40+C41</f>
        <v>142.94499999999999</v>
      </c>
      <c r="D39" s="49">
        <f t="shared" si="15"/>
        <v>324.22500000000002</v>
      </c>
      <c r="E39" s="49">
        <f t="shared" si="15"/>
        <v>514.68599999999992</v>
      </c>
      <c r="F39" s="49">
        <f t="shared" si="15"/>
        <v>543.32400000000007</v>
      </c>
      <c r="G39" s="49">
        <f t="shared" si="15"/>
        <v>683.245</v>
      </c>
      <c r="H39" s="49">
        <f t="shared" si="15"/>
        <v>740.34780000000001</v>
      </c>
      <c r="I39" s="49">
        <f t="shared" si="15"/>
        <v>833.16559999999993</v>
      </c>
      <c r="J39" s="49">
        <f t="shared" si="15"/>
        <v>946.19430000000011</v>
      </c>
      <c r="K39" s="49">
        <f t="shared" si="15"/>
        <v>1027.441</v>
      </c>
      <c r="L39" s="49">
        <f t="shared" si="15"/>
        <v>1530.2509381428572</v>
      </c>
      <c r="M39" s="49">
        <f t="shared" si="15"/>
        <v>1982.6646180000002</v>
      </c>
      <c r="N39" s="49">
        <f t="shared" si="15"/>
        <v>2646.5407690000002</v>
      </c>
      <c r="O39" s="49">
        <f t="shared" si="15"/>
        <v>3669.0894360000002</v>
      </c>
      <c r="P39" s="49">
        <f t="shared" si="15"/>
        <v>4752.6569179999997</v>
      </c>
      <c r="Q39" s="49">
        <f t="shared" si="15"/>
        <v>4388.873634040001</v>
      </c>
      <c r="R39" s="49">
        <f t="shared" si="15"/>
        <v>4867.4405007992</v>
      </c>
      <c r="S39" s="49">
        <f t="shared" si="15"/>
        <v>6134.7518580236001</v>
      </c>
      <c r="T39" s="49">
        <f t="shared" si="15"/>
        <v>6670.9694821400008</v>
      </c>
      <c r="U39" s="49">
        <f>U40+U41</f>
        <v>6659.2953364259065</v>
      </c>
    </row>
    <row r="40" spans="1:21" ht="13.5">
      <c r="A40" s="48" t="s">
        <v>10</v>
      </c>
      <c r="B40" s="92" t="s">
        <v>195</v>
      </c>
      <c r="C40" s="49">
        <f t="shared" ref="C40:T40" si="16">C44+C47+C50</f>
        <v>66.745000000000005</v>
      </c>
      <c r="D40" s="49">
        <f t="shared" si="16"/>
        <v>158.42699999999999</v>
      </c>
      <c r="E40" s="49">
        <f t="shared" si="16"/>
        <v>319.43099999999998</v>
      </c>
      <c r="F40" s="49">
        <f t="shared" si="16"/>
        <v>304.017</v>
      </c>
      <c r="G40" s="49">
        <f t="shared" si="16"/>
        <v>397.04399999999998</v>
      </c>
      <c r="H40" s="49">
        <f t="shared" si="16"/>
        <v>436.84109999999998</v>
      </c>
      <c r="I40" s="49">
        <f t="shared" si="16"/>
        <v>511.40429999999998</v>
      </c>
      <c r="J40" s="49">
        <f t="shared" si="16"/>
        <v>578.0308</v>
      </c>
      <c r="K40" s="49">
        <f t="shared" si="16"/>
        <v>607.80729999999994</v>
      </c>
      <c r="L40" s="49">
        <f t="shared" si="16"/>
        <v>909.63673314285711</v>
      </c>
      <c r="M40" s="49">
        <f t="shared" si="16"/>
        <v>1397.2579480000002</v>
      </c>
      <c r="N40" s="49">
        <f t="shared" si="16"/>
        <v>1800.647397</v>
      </c>
      <c r="O40" s="49">
        <f t="shared" si="16"/>
        <v>2454.268321</v>
      </c>
      <c r="P40" s="49">
        <f t="shared" si="16"/>
        <v>2639.3485939999996</v>
      </c>
      <c r="Q40" s="49">
        <f t="shared" si="16"/>
        <v>2530.8960540400003</v>
      </c>
      <c r="R40" s="49">
        <f t="shared" si="16"/>
        <v>2834.2969076431</v>
      </c>
      <c r="S40" s="49">
        <f t="shared" si="16"/>
        <v>3492.7267112299996</v>
      </c>
      <c r="T40" s="49">
        <f t="shared" si="16"/>
        <v>3790.0169594900008</v>
      </c>
      <c r="U40" s="49">
        <f>U44+U47+U50</f>
        <v>3659.4208167577071</v>
      </c>
    </row>
    <row r="41" spans="1:21" ht="13.5">
      <c r="A41" s="48" t="s">
        <v>11</v>
      </c>
      <c r="B41" s="92" t="s">
        <v>196</v>
      </c>
      <c r="C41" s="49">
        <f t="shared" ref="C41:T41" si="17">C42+C43+C51+C54</f>
        <v>76.2</v>
      </c>
      <c r="D41" s="49">
        <f t="shared" si="17"/>
        <v>165.798</v>
      </c>
      <c r="E41" s="49">
        <f t="shared" si="17"/>
        <v>195.255</v>
      </c>
      <c r="F41" s="49">
        <f t="shared" si="17"/>
        <v>239.30700000000002</v>
      </c>
      <c r="G41" s="49">
        <f t="shared" si="17"/>
        <v>286.20100000000002</v>
      </c>
      <c r="H41" s="49">
        <f t="shared" si="17"/>
        <v>303.50670000000008</v>
      </c>
      <c r="I41" s="49">
        <f t="shared" si="17"/>
        <v>321.76129999999995</v>
      </c>
      <c r="J41" s="49">
        <f t="shared" si="17"/>
        <v>368.16350000000006</v>
      </c>
      <c r="K41" s="49">
        <f t="shared" si="17"/>
        <v>419.63370000000009</v>
      </c>
      <c r="L41" s="49">
        <f t="shared" si="17"/>
        <v>620.61420499999997</v>
      </c>
      <c r="M41" s="49">
        <f t="shared" si="17"/>
        <v>585.40666999999996</v>
      </c>
      <c r="N41" s="49">
        <f t="shared" si="17"/>
        <v>845.893372</v>
      </c>
      <c r="O41" s="49">
        <f t="shared" si="17"/>
        <v>1214.821115</v>
      </c>
      <c r="P41" s="49">
        <f t="shared" si="17"/>
        <v>2113.3083240000001</v>
      </c>
      <c r="Q41" s="49">
        <f t="shared" si="17"/>
        <v>1857.9775800000002</v>
      </c>
      <c r="R41" s="49">
        <f t="shared" si="17"/>
        <v>2033.1435931561</v>
      </c>
      <c r="S41" s="49">
        <f t="shared" si="17"/>
        <v>2642.0251467936005</v>
      </c>
      <c r="T41" s="49">
        <f t="shared" si="17"/>
        <v>2880.95252265</v>
      </c>
      <c r="U41" s="49">
        <f>U42+U43+U51+U54</f>
        <v>2999.8745196681998</v>
      </c>
    </row>
    <row r="42" spans="1:21" ht="13.5">
      <c r="A42" s="50" t="s">
        <v>12</v>
      </c>
      <c r="C42" s="49">
        <v>20.9</v>
      </c>
      <c r="D42" s="49">
        <v>43.856999999999999</v>
      </c>
      <c r="E42" s="49">
        <v>76.992999999999995</v>
      </c>
      <c r="F42" s="49">
        <v>88.563000000000002</v>
      </c>
      <c r="G42" s="49">
        <v>104.85300000000001</v>
      </c>
      <c r="H42" s="49">
        <v>108.36500000000001</v>
      </c>
      <c r="I42" s="49">
        <v>135.76300000000001</v>
      </c>
      <c r="J42" s="49">
        <v>143.036</v>
      </c>
      <c r="K42" s="49">
        <v>152.881</v>
      </c>
      <c r="L42" s="49">
        <v>268.64989199999997</v>
      </c>
      <c r="M42" s="49">
        <v>290.68501600000002</v>
      </c>
      <c r="N42" s="49">
        <v>385.94549400000005</v>
      </c>
      <c r="O42" s="49">
        <v>526.74809000000005</v>
      </c>
      <c r="P42" s="49">
        <v>1296.3440000000001</v>
      </c>
      <c r="Q42" s="49">
        <v>1118.94596</v>
      </c>
      <c r="R42" s="49">
        <v>1202</v>
      </c>
      <c r="S42" s="49">
        <v>1551.0399848700001</v>
      </c>
      <c r="T42" s="49">
        <v>1764.7542865599999</v>
      </c>
      <c r="U42" s="49">
        <v>1934.3427214499998</v>
      </c>
    </row>
    <row r="43" spans="1:21" ht="13.5">
      <c r="A43" s="50" t="s">
        <v>13</v>
      </c>
      <c r="C43" s="49">
        <v>28.6</v>
      </c>
      <c r="D43" s="49">
        <v>33.164000000000001</v>
      </c>
      <c r="E43" s="49">
        <v>38.900000000000006</v>
      </c>
      <c r="F43" s="49">
        <v>50.933</v>
      </c>
      <c r="G43" s="49">
        <v>55.456000000000003</v>
      </c>
      <c r="H43" s="49">
        <v>80.156000000000006</v>
      </c>
      <c r="I43" s="49">
        <v>66.453000000000003</v>
      </c>
      <c r="J43" s="49">
        <v>82.539000000000001</v>
      </c>
      <c r="K43" s="49">
        <v>101.509</v>
      </c>
      <c r="L43" s="49">
        <v>161.58968000000002</v>
      </c>
      <c r="M43" s="49">
        <v>210.30123299999997</v>
      </c>
      <c r="N43" s="49">
        <v>341.07047</v>
      </c>
      <c r="O43" s="49">
        <v>554.79632500000002</v>
      </c>
      <c r="P43" s="49">
        <v>592.11912399999994</v>
      </c>
      <c r="Q43" s="49">
        <v>517.65272000000004</v>
      </c>
      <c r="R43" s="49">
        <v>575.96798203000003</v>
      </c>
      <c r="S43" s="49">
        <v>832.20127835999995</v>
      </c>
      <c r="T43" s="49">
        <v>850.99504448000005</v>
      </c>
      <c r="U43" s="49">
        <v>806.54527865999978</v>
      </c>
    </row>
    <row r="44" spans="1:21" ht="13.5">
      <c r="A44" s="50" t="s">
        <v>14</v>
      </c>
      <c r="C44" s="49">
        <v>58.5</v>
      </c>
      <c r="D44" s="49">
        <f t="shared" ref="D44:T44" si="18">D45+D46</f>
        <v>124.34399999999999</v>
      </c>
      <c r="E44" s="49">
        <f t="shared" si="18"/>
        <v>205.48</v>
      </c>
      <c r="F44" s="49">
        <f t="shared" si="18"/>
        <v>208.66800000000001</v>
      </c>
      <c r="G44" s="49">
        <f t="shared" si="18"/>
        <v>244.41300000000001</v>
      </c>
      <c r="H44" s="49">
        <f t="shared" si="18"/>
        <v>289.25700000000001</v>
      </c>
      <c r="I44" s="49">
        <f t="shared" si="18"/>
        <v>355.76499999999999</v>
      </c>
      <c r="J44" s="49">
        <f t="shared" si="18"/>
        <v>413.74099999999999</v>
      </c>
      <c r="K44" s="49">
        <f t="shared" si="18"/>
        <v>415.17899999999997</v>
      </c>
      <c r="L44" s="49">
        <f t="shared" si="18"/>
        <v>628.15812499999993</v>
      </c>
      <c r="M44" s="49">
        <f t="shared" si="18"/>
        <v>987.43173300000001</v>
      </c>
      <c r="N44" s="49">
        <f t="shared" si="18"/>
        <v>1332.65119</v>
      </c>
      <c r="O44" s="49">
        <f t="shared" si="18"/>
        <v>1973.6658</v>
      </c>
      <c r="P44" s="49">
        <f t="shared" si="18"/>
        <v>2068.9883599999998</v>
      </c>
      <c r="Q44" s="49">
        <f t="shared" si="18"/>
        <v>2051.748</v>
      </c>
      <c r="R44" s="49">
        <f t="shared" si="18"/>
        <v>2203.0933771544001</v>
      </c>
      <c r="S44" s="49">
        <f t="shared" si="18"/>
        <v>2784.3462878999999</v>
      </c>
      <c r="T44" s="49">
        <f t="shared" si="18"/>
        <v>3040.3318509400005</v>
      </c>
      <c r="U44" s="49">
        <f>U45+U46</f>
        <v>2847.8674677671997</v>
      </c>
    </row>
    <row r="45" spans="1:21" ht="13.5">
      <c r="A45" s="51" t="s">
        <v>15</v>
      </c>
      <c r="C45" s="49"/>
      <c r="D45" s="49">
        <v>103.22</v>
      </c>
      <c r="E45" s="49">
        <v>131.58799999999999</v>
      </c>
      <c r="F45" s="49">
        <v>120.863</v>
      </c>
      <c r="G45" s="49">
        <v>142.66500000000002</v>
      </c>
      <c r="H45" s="49">
        <v>164.7484</v>
      </c>
      <c r="I45" s="49">
        <v>200.65</v>
      </c>
      <c r="J45" s="49">
        <v>213.411</v>
      </c>
      <c r="K45" s="49">
        <v>229.85399999999998</v>
      </c>
      <c r="L45" s="49">
        <v>262.63549899999998</v>
      </c>
      <c r="M45" s="49">
        <v>362.52120400000001</v>
      </c>
      <c r="N45" s="49">
        <v>405.08625000000001</v>
      </c>
      <c r="O45" s="49">
        <v>678.42180000000008</v>
      </c>
      <c r="P45" s="49">
        <v>738.41271999999992</v>
      </c>
      <c r="Q45" s="49">
        <v>825.32080000000008</v>
      </c>
      <c r="R45" s="49">
        <v>1061.6442938509001</v>
      </c>
      <c r="S45" s="49">
        <v>1898.02319171</v>
      </c>
      <c r="T45" s="49">
        <v>2292.9146728600003</v>
      </c>
      <c r="U45" s="49">
        <v>2261.6834100503997</v>
      </c>
    </row>
    <row r="46" spans="1:21" ht="13.5">
      <c r="A46" s="51" t="s">
        <v>16</v>
      </c>
      <c r="C46" s="49"/>
      <c r="D46" s="49">
        <v>21.124000000000002</v>
      </c>
      <c r="E46" s="49">
        <v>73.891999999999996</v>
      </c>
      <c r="F46" s="49">
        <v>87.804999999999993</v>
      </c>
      <c r="G46" s="49">
        <v>101.74799999999999</v>
      </c>
      <c r="H46" s="49">
        <v>124.5086</v>
      </c>
      <c r="I46" s="49">
        <v>155.11500000000001</v>
      </c>
      <c r="J46" s="49">
        <v>200.33</v>
      </c>
      <c r="K46" s="49">
        <v>185.32499999999999</v>
      </c>
      <c r="L46" s="49">
        <v>365.52262599999995</v>
      </c>
      <c r="M46" s="49">
        <v>624.910529</v>
      </c>
      <c r="N46" s="49">
        <v>927.56494000000009</v>
      </c>
      <c r="O46" s="49">
        <v>1295.2439999999999</v>
      </c>
      <c r="P46" s="49">
        <v>1330.5756399999998</v>
      </c>
      <c r="Q46" s="49">
        <v>1226.4271999999999</v>
      </c>
      <c r="R46" s="49">
        <v>1141.4490833034999</v>
      </c>
      <c r="S46" s="49">
        <v>886.32309619000011</v>
      </c>
      <c r="T46" s="49">
        <v>747.4171780800001</v>
      </c>
      <c r="U46" s="49">
        <v>586.1840577168</v>
      </c>
    </row>
    <row r="47" spans="1:21" ht="13.5">
      <c r="A47" s="50" t="s">
        <v>17</v>
      </c>
      <c r="C47" s="49">
        <v>2.8</v>
      </c>
      <c r="D47" s="49">
        <f t="shared" ref="D47:T47" si="19">D48+D49</f>
        <v>13.712</v>
      </c>
      <c r="E47" s="49">
        <f t="shared" si="19"/>
        <v>52.765999999999998</v>
      </c>
      <c r="F47" s="49">
        <f t="shared" si="19"/>
        <v>33.558999999999997</v>
      </c>
      <c r="G47" s="49">
        <f t="shared" si="19"/>
        <v>118.55799999999999</v>
      </c>
      <c r="H47" s="49">
        <f t="shared" si="19"/>
        <v>94.546099999999996</v>
      </c>
      <c r="I47" s="49">
        <f t="shared" si="19"/>
        <v>100.66030000000001</v>
      </c>
      <c r="J47" s="49">
        <f t="shared" si="19"/>
        <v>105.24380000000001</v>
      </c>
      <c r="K47" s="49">
        <f t="shared" si="19"/>
        <v>122.32130000000001</v>
      </c>
      <c r="L47" s="49">
        <f t="shared" si="19"/>
        <v>181.34060314285716</v>
      </c>
      <c r="M47" s="49">
        <f t="shared" si="19"/>
        <v>286.42102399999999</v>
      </c>
      <c r="N47" s="49">
        <f t="shared" si="19"/>
        <v>335.62996599999997</v>
      </c>
      <c r="O47" s="49">
        <f t="shared" si="19"/>
        <v>428.63694999999996</v>
      </c>
      <c r="P47" s="49">
        <f t="shared" si="19"/>
        <v>518.47939399999996</v>
      </c>
      <c r="Q47" s="49">
        <f t="shared" si="19"/>
        <v>443.23663999999997</v>
      </c>
      <c r="R47" s="49">
        <f t="shared" si="19"/>
        <v>560.8206584687</v>
      </c>
      <c r="S47" s="49">
        <f t="shared" si="19"/>
        <v>615.16960089000008</v>
      </c>
      <c r="T47" s="49">
        <f t="shared" si="19"/>
        <v>659.60611392999999</v>
      </c>
      <c r="U47" s="49">
        <f>U48+U49</f>
        <v>722.17805822050718</v>
      </c>
    </row>
    <row r="48" spans="1:21" ht="13.5">
      <c r="A48" s="51" t="s">
        <v>15</v>
      </c>
      <c r="C48" s="49"/>
      <c r="D48" s="49">
        <v>3.4450000000000003</v>
      </c>
      <c r="E48" s="49">
        <v>4.8470000000000004</v>
      </c>
      <c r="F48" s="49">
        <v>3.3340000000000001</v>
      </c>
      <c r="G48" s="49">
        <v>13.499999999999998</v>
      </c>
      <c r="H48" s="49">
        <v>10.530999999999999</v>
      </c>
      <c r="I48" s="49">
        <v>21.232999999999997</v>
      </c>
      <c r="J48" s="49">
        <v>26.032999999999998</v>
      </c>
      <c r="K48" s="49">
        <v>28.083000000000002</v>
      </c>
      <c r="L48" s="49">
        <v>62.001064</v>
      </c>
      <c r="M48" s="49">
        <v>65.178280000000001</v>
      </c>
      <c r="N48" s="49">
        <v>92.623535000000004</v>
      </c>
      <c r="O48" s="49">
        <v>121.59835</v>
      </c>
      <c r="P48" s="49">
        <v>122.36878400000001</v>
      </c>
      <c r="Q48" s="49">
        <v>114.27839999999999</v>
      </c>
      <c r="R48" s="49">
        <v>165.9460303578</v>
      </c>
      <c r="S48" s="49">
        <v>190.26751201000002</v>
      </c>
      <c r="T48" s="49">
        <v>208.92262353000001</v>
      </c>
      <c r="U48" s="49">
        <v>205.57469029000004</v>
      </c>
    </row>
    <row r="49" spans="1:23" ht="13.5">
      <c r="A49" s="51" t="s">
        <v>16</v>
      </c>
      <c r="C49" s="49"/>
      <c r="D49" s="49">
        <v>10.266999999999999</v>
      </c>
      <c r="E49" s="49">
        <v>47.918999999999997</v>
      </c>
      <c r="F49" s="49">
        <v>30.224999999999998</v>
      </c>
      <c r="G49" s="49">
        <v>105.05799999999999</v>
      </c>
      <c r="H49" s="49">
        <v>84.01509999999999</v>
      </c>
      <c r="I49" s="49">
        <v>79.427300000000002</v>
      </c>
      <c r="J49" s="49">
        <v>79.210800000000006</v>
      </c>
      <c r="K49" s="49">
        <v>94.23830000000001</v>
      </c>
      <c r="L49" s="49">
        <v>119.33953914285715</v>
      </c>
      <c r="M49" s="49">
        <v>221.24274400000002</v>
      </c>
      <c r="N49" s="49">
        <v>243.00643099999999</v>
      </c>
      <c r="O49" s="49">
        <v>307.03859999999997</v>
      </c>
      <c r="P49" s="49">
        <v>396.11061000000001</v>
      </c>
      <c r="Q49" s="49">
        <v>328.95823999999999</v>
      </c>
      <c r="R49" s="49">
        <v>394.87462811090001</v>
      </c>
      <c r="S49" s="49">
        <v>424.90208888000001</v>
      </c>
      <c r="T49" s="49">
        <v>450.68349039999998</v>
      </c>
      <c r="U49" s="49">
        <v>516.60336793050715</v>
      </c>
    </row>
    <row r="50" spans="1:23" ht="13.5">
      <c r="A50" s="50" t="s">
        <v>18</v>
      </c>
      <c r="C50" s="49">
        <v>5.4450000000000003</v>
      </c>
      <c r="D50" s="49">
        <v>20.371000000000002</v>
      </c>
      <c r="E50" s="49">
        <v>61.185000000000002</v>
      </c>
      <c r="F50" s="49">
        <v>61.789999999999992</v>
      </c>
      <c r="G50" s="49">
        <v>34.073</v>
      </c>
      <c r="H50" s="49">
        <v>53.038000000000004</v>
      </c>
      <c r="I50" s="49">
        <v>54.978999999999999</v>
      </c>
      <c r="J50" s="49">
        <v>59.045999999999999</v>
      </c>
      <c r="K50" s="49">
        <v>70.306999999999988</v>
      </c>
      <c r="L50" s="49">
        <v>100.13800499999999</v>
      </c>
      <c r="M50" s="49">
        <v>123.405191</v>
      </c>
      <c r="N50" s="49">
        <v>132.366241</v>
      </c>
      <c r="O50" s="49">
        <v>51.965570999999997</v>
      </c>
      <c r="P50" s="49">
        <v>51.880839999999999</v>
      </c>
      <c r="Q50" s="49">
        <v>35.911414040000004</v>
      </c>
      <c r="R50" s="49">
        <v>70.382872020000008</v>
      </c>
      <c r="S50" s="49">
        <v>93.210822440000001</v>
      </c>
      <c r="T50" s="49">
        <v>90.078994620000003</v>
      </c>
      <c r="U50" s="49">
        <v>89.375290770000007</v>
      </c>
    </row>
    <row r="51" spans="1:23" ht="13.5">
      <c r="A51" s="50" t="s">
        <v>170</v>
      </c>
      <c r="C51" s="49">
        <v>0</v>
      </c>
      <c r="D51" s="49">
        <v>19.557000000000002</v>
      </c>
      <c r="E51" s="49">
        <v>30.874000000000002</v>
      </c>
      <c r="F51" s="49">
        <v>40.420999999999999</v>
      </c>
      <c r="G51" s="49">
        <v>49.015000000000001</v>
      </c>
      <c r="H51" s="49">
        <v>46.405000000000001</v>
      </c>
      <c r="I51" s="49">
        <v>45.293999999999997</v>
      </c>
      <c r="J51" s="49">
        <v>52.052</v>
      </c>
      <c r="K51" s="49">
        <v>63.547000000000004</v>
      </c>
      <c r="L51" s="49">
        <v>46.570967999999993</v>
      </c>
      <c r="M51" s="49">
        <v>60.372726999999998</v>
      </c>
      <c r="N51" s="49">
        <v>85.820262999999997</v>
      </c>
      <c r="O51" s="49">
        <v>107.8861</v>
      </c>
      <c r="P51" s="49">
        <v>131.86184</v>
      </c>
      <c r="Q51" s="49">
        <v>160.3836</v>
      </c>
      <c r="R51" s="49">
        <v>191.72863208119998</v>
      </c>
      <c r="S51" s="49">
        <v>220.38953851359997</v>
      </c>
      <c r="T51" s="49">
        <v>229.97027414999999</v>
      </c>
      <c r="U51" s="49">
        <f>U52+U53</f>
        <v>230.73682735819997</v>
      </c>
    </row>
    <row r="52" spans="1:23" ht="13.5">
      <c r="A52" s="51" t="s">
        <v>171</v>
      </c>
      <c r="C52" s="49"/>
      <c r="D52" s="49">
        <v>6.1609999999999996</v>
      </c>
      <c r="E52" s="49">
        <v>15.084000000000001</v>
      </c>
      <c r="F52" s="49">
        <v>20.724</v>
      </c>
      <c r="G52" s="49">
        <v>24.677</v>
      </c>
      <c r="H52" s="49">
        <v>21.513999999999999</v>
      </c>
      <c r="I52" s="49">
        <v>21.137999999999998</v>
      </c>
      <c r="J52" s="49">
        <v>21.195</v>
      </c>
      <c r="K52" s="49">
        <v>18.765999999999998</v>
      </c>
      <c r="L52" s="49">
        <v>17.463449000000001</v>
      </c>
      <c r="M52" s="49">
        <v>22.808878</v>
      </c>
      <c r="N52" s="49">
        <v>34.445120000000003</v>
      </c>
      <c r="O52" s="49">
        <v>29.662800000000001</v>
      </c>
      <c r="P52" s="49">
        <v>31.602</v>
      </c>
      <c r="Q52" s="49">
        <v>41.155000000000001</v>
      </c>
      <c r="R52" s="49">
        <v>52.493466263199991</v>
      </c>
      <c r="S52" s="49">
        <v>64.497031218399997</v>
      </c>
      <c r="T52" s="49">
        <v>63.892230960099994</v>
      </c>
      <c r="U52" s="49">
        <v>64.797366435800001</v>
      </c>
    </row>
    <row r="53" spans="1:23" ht="13.5">
      <c r="A53" s="51" t="s">
        <v>172</v>
      </c>
      <c r="C53" s="49"/>
      <c r="D53" s="49">
        <v>13.396000000000001</v>
      </c>
      <c r="E53" s="49">
        <v>15.79</v>
      </c>
      <c r="F53" s="49">
        <v>19.696999999999999</v>
      </c>
      <c r="G53" s="49">
        <v>24.338000000000001</v>
      </c>
      <c r="H53" s="49">
        <v>24.890999999999998</v>
      </c>
      <c r="I53" s="49">
        <v>24.155999999999999</v>
      </c>
      <c r="J53" s="49">
        <v>30.856999999999999</v>
      </c>
      <c r="K53" s="49">
        <v>44.781000000000006</v>
      </c>
      <c r="L53" s="49">
        <v>29.107518999999996</v>
      </c>
      <c r="M53" s="49">
        <v>37.563848999999998</v>
      </c>
      <c r="N53" s="49">
        <v>51.375142999999994</v>
      </c>
      <c r="O53" s="49">
        <v>78.223299999999995</v>
      </c>
      <c r="P53" s="49">
        <v>100.25984</v>
      </c>
      <c r="Q53" s="49">
        <v>119.2286</v>
      </c>
      <c r="R53" s="49">
        <v>139.23516581799998</v>
      </c>
      <c r="S53" s="49">
        <v>155.89250729519998</v>
      </c>
      <c r="T53" s="49">
        <v>166.0780431899</v>
      </c>
      <c r="U53" s="49">
        <v>165.93946092239997</v>
      </c>
    </row>
    <row r="54" spans="1:23" ht="13.5">
      <c r="A54" s="50" t="s">
        <v>19</v>
      </c>
      <c r="C54" s="49">
        <v>26.7</v>
      </c>
      <c r="D54" s="49">
        <v>69.22</v>
      </c>
      <c r="E54" s="49">
        <v>48.488</v>
      </c>
      <c r="F54" s="49">
        <v>59.39</v>
      </c>
      <c r="G54" s="49">
        <v>76.876999999999995</v>
      </c>
      <c r="H54" s="49">
        <v>68.580700000000064</v>
      </c>
      <c r="I54" s="49">
        <v>74.251299999999958</v>
      </c>
      <c r="J54" s="49">
        <v>90.536500000000061</v>
      </c>
      <c r="K54" s="49">
        <v>101.69670000000008</v>
      </c>
      <c r="L54" s="49">
        <v>143.80366500000002</v>
      </c>
      <c r="M54" s="49">
        <v>24.047694</v>
      </c>
      <c r="N54" s="49">
        <v>33.057145000000006</v>
      </c>
      <c r="O54" s="49">
        <v>25.390599999999999</v>
      </c>
      <c r="P54" s="49">
        <v>92.983360000000005</v>
      </c>
      <c r="Q54" s="49">
        <v>60.9953</v>
      </c>
      <c r="R54" s="49">
        <v>63.446979044900004</v>
      </c>
      <c r="S54" s="49">
        <v>38.394345049999998</v>
      </c>
      <c r="T54" s="49">
        <v>35.232917459999996</v>
      </c>
      <c r="U54" s="49">
        <v>28.249692200000005</v>
      </c>
    </row>
    <row r="55" spans="1:23" ht="13.5">
      <c r="A55" s="46" t="s">
        <v>173</v>
      </c>
      <c r="B55" s="92" t="s">
        <v>283</v>
      </c>
      <c r="C55" s="49">
        <f t="shared" ref="C55:T55" si="20">C56+C57+C58</f>
        <v>40.880000000000003</v>
      </c>
      <c r="D55" s="49">
        <f t="shared" si="20"/>
        <v>69.314000000000007</v>
      </c>
      <c r="E55" s="49">
        <f t="shared" si="20"/>
        <v>71.688000000000002</v>
      </c>
      <c r="F55" s="49">
        <f t="shared" si="20"/>
        <v>105.88199999999999</v>
      </c>
      <c r="G55" s="49">
        <f t="shared" si="20"/>
        <v>107.27500000000001</v>
      </c>
      <c r="H55" s="49">
        <f t="shared" si="20"/>
        <v>140.017</v>
      </c>
      <c r="I55" s="49">
        <f t="shared" si="20"/>
        <v>155.45400000000001</v>
      </c>
      <c r="J55" s="49">
        <f t="shared" si="20"/>
        <v>175.88640000000001</v>
      </c>
      <c r="K55" s="49">
        <f t="shared" si="20"/>
        <v>222.76099999999997</v>
      </c>
      <c r="L55" s="49">
        <f t="shared" si="20"/>
        <v>402.17418400000003</v>
      </c>
      <c r="M55" s="49">
        <f t="shared" si="20"/>
        <v>428.78581399999996</v>
      </c>
      <c r="N55" s="49">
        <f t="shared" si="20"/>
        <v>502.84362489999995</v>
      </c>
      <c r="O55" s="49">
        <f t="shared" si="20"/>
        <v>722.04560000000004</v>
      </c>
      <c r="P55" s="49">
        <f t="shared" si="20"/>
        <v>0</v>
      </c>
      <c r="Q55" s="49">
        <f t="shared" si="20"/>
        <v>0</v>
      </c>
      <c r="R55" s="49">
        <f t="shared" si="20"/>
        <v>0</v>
      </c>
      <c r="S55" s="49">
        <f t="shared" si="20"/>
        <v>0</v>
      </c>
      <c r="T55" s="49">
        <f t="shared" si="20"/>
        <v>0</v>
      </c>
      <c r="U55" s="49">
        <f>U56+U57+U58</f>
        <v>0</v>
      </c>
    </row>
    <row r="56" spans="1:23" ht="13.5">
      <c r="A56" s="48" t="s">
        <v>144</v>
      </c>
      <c r="C56" s="49">
        <v>5.0409999999999995</v>
      </c>
      <c r="D56" s="49">
        <v>6.011000000000001</v>
      </c>
      <c r="E56" s="49">
        <v>12.717000000000001</v>
      </c>
      <c r="F56" s="49">
        <v>9.7029999999999994</v>
      </c>
      <c r="G56" s="49">
        <v>9.4160000000000004</v>
      </c>
      <c r="H56" s="49">
        <v>12.513</v>
      </c>
      <c r="I56" s="49">
        <v>19.148</v>
      </c>
      <c r="J56" s="49">
        <v>27.419200000000004</v>
      </c>
      <c r="K56" s="49">
        <v>18.506999999999998</v>
      </c>
      <c r="L56" s="49">
        <v>55.425001000000009</v>
      </c>
      <c r="M56" s="49">
        <v>74.639953000000006</v>
      </c>
      <c r="N56" s="49">
        <v>101.203789</v>
      </c>
      <c r="O56" s="49">
        <v>139.41000000000003</v>
      </c>
      <c r="P56" s="49">
        <v>0</v>
      </c>
      <c r="Q56" s="49">
        <v>0</v>
      </c>
      <c r="R56" s="49">
        <v>0</v>
      </c>
      <c r="S56" s="49">
        <v>0</v>
      </c>
      <c r="T56" s="49">
        <v>0</v>
      </c>
      <c r="U56" s="49">
        <v>0</v>
      </c>
    </row>
    <row r="57" spans="1:23" ht="13.5">
      <c r="A57" s="48" t="s">
        <v>162</v>
      </c>
      <c r="C57" s="49">
        <v>6.7389999999999999</v>
      </c>
      <c r="D57" s="49">
        <v>6.3349999999999991</v>
      </c>
      <c r="E57" s="49">
        <v>13.592000000000001</v>
      </c>
      <c r="F57" s="49">
        <v>18.414999999999999</v>
      </c>
      <c r="G57" s="49">
        <v>25.562000000000001</v>
      </c>
      <c r="H57" s="49">
        <v>12.134</v>
      </c>
      <c r="I57" s="49">
        <v>17.658999999999999</v>
      </c>
      <c r="J57" s="49">
        <v>20.135000000000002</v>
      </c>
      <c r="K57" s="49">
        <v>23.864000000000001</v>
      </c>
      <c r="L57" s="49">
        <v>65.804147</v>
      </c>
      <c r="M57" s="49">
        <v>47.797996000000005</v>
      </c>
      <c r="N57" s="49">
        <v>44.0904259</v>
      </c>
      <c r="O57" s="49">
        <v>30.2</v>
      </c>
      <c r="P57" s="49">
        <v>0</v>
      </c>
      <c r="Q57" s="49">
        <v>0</v>
      </c>
      <c r="R57" s="49">
        <v>0</v>
      </c>
      <c r="S57" s="49">
        <v>0</v>
      </c>
      <c r="T57" s="49">
        <v>0</v>
      </c>
      <c r="U57" s="49">
        <v>0</v>
      </c>
    </row>
    <row r="58" spans="1:23" ht="13.5">
      <c r="A58" s="48" t="s">
        <v>145</v>
      </c>
      <c r="C58" s="49">
        <v>29.1</v>
      </c>
      <c r="D58" s="49">
        <v>56.968000000000004</v>
      </c>
      <c r="E58" s="49">
        <v>45.378999999999998</v>
      </c>
      <c r="F58" s="49">
        <v>77.763999999999996</v>
      </c>
      <c r="G58" s="49">
        <v>72.296999999999997</v>
      </c>
      <c r="H58" s="49">
        <v>115.37</v>
      </c>
      <c r="I58" s="49">
        <v>118.64700000000001</v>
      </c>
      <c r="J58" s="49">
        <v>128.3322</v>
      </c>
      <c r="K58" s="49">
        <v>180.39</v>
      </c>
      <c r="L58" s="49">
        <v>280.94503600000002</v>
      </c>
      <c r="M58" s="49">
        <v>306.34786499999996</v>
      </c>
      <c r="N58" s="49">
        <v>357.54940999999997</v>
      </c>
      <c r="O58" s="49">
        <v>552.43560000000002</v>
      </c>
      <c r="P58" s="49">
        <v>0</v>
      </c>
      <c r="Q58" s="49">
        <v>0</v>
      </c>
      <c r="R58" s="49">
        <v>0</v>
      </c>
      <c r="S58" s="49">
        <v>0</v>
      </c>
      <c r="T58" s="49">
        <v>0</v>
      </c>
      <c r="U58" s="49">
        <v>0</v>
      </c>
    </row>
    <row r="59" spans="1:23" ht="13.5">
      <c r="A59" s="46" t="s">
        <v>20</v>
      </c>
      <c r="B59" s="92" t="s">
        <v>198</v>
      </c>
      <c r="C59" s="49">
        <v>71</v>
      </c>
      <c r="D59" s="49">
        <v>71.494</v>
      </c>
      <c r="E59" s="49">
        <v>24.368000000000002</v>
      </c>
      <c r="F59" s="49">
        <v>30.436</v>
      </c>
      <c r="G59" s="49">
        <v>49.345000000000006</v>
      </c>
      <c r="H59" s="49">
        <v>14.096</v>
      </c>
      <c r="I59" s="49">
        <v>47.954999999999998</v>
      </c>
      <c r="J59" s="49">
        <v>22.602</v>
      </c>
      <c r="K59" s="49">
        <v>48.408000000000001</v>
      </c>
      <c r="L59" s="49">
        <v>124.7</v>
      </c>
      <c r="M59" s="49">
        <v>104.5</v>
      </c>
      <c r="N59" s="49">
        <v>167.6</v>
      </c>
      <c r="O59" s="49">
        <v>102.1</v>
      </c>
      <c r="P59" s="49">
        <v>617.27071030000002</v>
      </c>
      <c r="Q59" s="49">
        <v>388.5775999999999</v>
      </c>
      <c r="R59" s="49">
        <v>472.08</v>
      </c>
      <c r="S59" s="49">
        <v>223.49062803000012</v>
      </c>
      <c r="T59" s="49">
        <v>270.85483655000013</v>
      </c>
      <c r="U59" s="49">
        <v>238.86109999999999</v>
      </c>
      <c r="W59" s="103"/>
    </row>
    <row r="60" spans="1:23" ht="13.5">
      <c r="A60" s="46" t="s">
        <v>174</v>
      </c>
      <c r="B60" s="92" t="s">
        <v>199</v>
      </c>
      <c r="C60" s="49">
        <v>16.899999999999999</v>
      </c>
      <c r="D60" s="49">
        <v>31.509</v>
      </c>
      <c r="E60" s="49">
        <v>97.563000000000017</v>
      </c>
      <c r="F60" s="49">
        <v>90.082999999999998</v>
      </c>
      <c r="G60" s="49">
        <v>36.724999999999994</v>
      </c>
      <c r="H60" s="49">
        <v>37.2149</v>
      </c>
      <c r="I60" s="49">
        <v>69.104202000000015</v>
      </c>
      <c r="J60" s="49">
        <v>66.333900000000014</v>
      </c>
      <c r="K60" s="49">
        <v>69.202699999999993</v>
      </c>
      <c r="L60" s="49">
        <v>209.5</v>
      </c>
      <c r="M60" s="49">
        <v>294.29999999999995</v>
      </c>
      <c r="N60" s="49">
        <v>377.7</v>
      </c>
      <c r="O60" s="49">
        <v>479.4</v>
      </c>
      <c r="P60" s="49">
        <v>484.24754999999999</v>
      </c>
      <c r="Q60" s="49">
        <v>487.04385500000001</v>
      </c>
      <c r="R60" s="49">
        <v>526.28</v>
      </c>
      <c r="S60" s="49">
        <v>515.41892451000001</v>
      </c>
      <c r="T60" s="49">
        <v>618.22131535000005</v>
      </c>
      <c r="U60" s="49">
        <v>535.99583469000004</v>
      </c>
    </row>
    <row r="61" spans="1:23" ht="13.5">
      <c r="A61" s="45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</row>
    <row r="62" spans="1:23" ht="13.5">
      <c r="A62" s="45" t="s">
        <v>175</v>
      </c>
      <c r="B62" s="16" t="s">
        <v>288</v>
      </c>
      <c r="C62" s="49">
        <f t="shared" ref="C62:T62" si="21">C63+C66+C67+C70+C71+C72+C73</f>
        <v>359.22499999999997</v>
      </c>
      <c r="D62" s="49">
        <f t="shared" si="21"/>
        <v>683.44489999999996</v>
      </c>
      <c r="E62" s="49">
        <f t="shared" si="21"/>
        <v>978.645779984</v>
      </c>
      <c r="F62" s="49">
        <f t="shared" si="21"/>
        <v>966.34136917800004</v>
      </c>
      <c r="G62" s="49">
        <f t="shared" si="21"/>
        <v>1155.8350624981997</v>
      </c>
      <c r="H62" s="49">
        <f t="shared" si="21"/>
        <v>1011.5955303398003</v>
      </c>
      <c r="I62" s="49">
        <f t="shared" si="21"/>
        <v>1087.8858019999998</v>
      </c>
      <c r="J62" s="49">
        <f t="shared" si="21"/>
        <v>1161.9994342800005</v>
      </c>
      <c r="K62" s="49">
        <f t="shared" si="21"/>
        <v>1257.1223823946375</v>
      </c>
      <c r="L62" s="49">
        <f t="shared" si="21"/>
        <v>1551.0611221428571</v>
      </c>
      <c r="M62" s="49">
        <f t="shared" si="21"/>
        <v>2332.8504319999993</v>
      </c>
      <c r="N62" s="49">
        <f t="shared" si="21"/>
        <v>3068.2367879000003</v>
      </c>
      <c r="O62" s="49">
        <f t="shared" si="21"/>
        <v>4254.1983289700001</v>
      </c>
      <c r="P62" s="49">
        <f t="shared" si="21"/>
        <v>5395.918111179999</v>
      </c>
      <c r="Q62" s="49">
        <f t="shared" si="21"/>
        <v>5209.28087744</v>
      </c>
      <c r="R62" s="49">
        <f t="shared" si="21"/>
        <v>5483</v>
      </c>
      <c r="S62" s="49">
        <f t="shared" si="21"/>
        <v>5592.7356657700002</v>
      </c>
      <c r="T62" s="49">
        <f t="shared" si="21"/>
        <v>6078.0131948199996</v>
      </c>
      <c r="U62" s="49">
        <f>U63+U66+U67+U70+U71+U72+U73</f>
        <v>6469.4359568700002</v>
      </c>
    </row>
    <row r="63" spans="1:23" ht="13.5">
      <c r="A63" s="46" t="s">
        <v>176</v>
      </c>
      <c r="B63" s="92" t="s">
        <v>220</v>
      </c>
      <c r="C63" s="49">
        <f t="shared" ref="C63:T63" si="22">C64+C65</f>
        <v>49.78</v>
      </c>
      <c r="D63" s="49">
        <f t="shared" si="22"/>
        <v>116.04599999999999</v>
      </c>
      <c r="E63" s="49">
        <f t="shared" si="22"/>
        <v>181.80900000000005</v>
      </c>
      <c r="F63" s="49">
        <f t="shared" si="22"/>
        <v>204.8179999999999</v>
      </c>
      <c r="G63" s="49">
        <f t="shared" si="22"/>
        <v>225.77810000000011</v>
      </c>
      <c r="H63" s="49">
        <f t="shared" si="22"/>
        <v>184.42700000000005</v>
      </c>
      <c r="I63" s="49">
        <f t="shared" si="22"/>
        <v>205.50600000000006</v>
      </c>
      <c r="J63" s="49">
        <f t="shared" si="22"/>
        <v>224.45319999999984</v>
      </c>
      <c r="K63" s="49">
        <f t="shared" si="22"/>
        <v>288.57089999999994</v>
      </c>
      <c r="L63" s="49">
        <f t="shared" si="22"/>
        <v>414.5</v>
      </c>
      <c r="M63" s="49">
        <f t="shared" si="22"/>
        <v>549.6</v>
      </c>
      <c r="N63" s="49">
        <f t="shared" si="22"/>
        <v>565.1</v>
      </c>
      <c r="O63" s="49">
        <f t="shared" si="22"/>
        <v>676.3</v>
      </c>
      <c r="P63" s="49">
        <f t="shared" si="22"/>
        <v>1008.1</v>
      </c>
      <c r="Q63" s="49">
        <f t="shared" si="22"/>
        <v>1048.3324495700001</v>
      </c>
      <c r="R63" s="49">
        <f t="shared" si="22"/>
        <v>1120.2</v>
      </c>
      <c r="S63" s="49">
        <f t="shared" si="22"/>
        <v>1136.1732349599997</v>
      </c>
      <c r="T63" s="49">
        <f t="shared" si="22"/>
        <v>1202.6109979600001</v>
      </c>
      <c r="U63" s="49">
        <f>U64+U65</f>
        <v>1395.0485349800001</v>
      </c>
    </row>
    <row r="64" spans="1:23" ht="13.5">
      <c r="A64" s="48" t="s">
        <v>177</v>
      </c>
      <c r="C64" s="49">
        <v>38</v>
      </c>
      <c r="D64" s="49">
        <v>103.69999999999999</v>
      </c>
      <c r="E64" s="49">
        <v>155.5</v>
      </c>
      <c r="F64" s="49">
        <v>176.7</v>
      </c>
      <c r="G64" s="49">
        <v>190.80010000000001</v>
      </c>
      <c r="H64" s="49">
        <v>159.77999999999997</v>
      </c>
      <c r="I64" s="49">
        <v>168.69900000000001</v>
      </c>
      <c r="J64" s="49">
        <v>176.899</v>
      </c>
      <c r="K64" s="49">
        <v>246.19990000000001</v>
      </c>
      <c r="L64" s="49">
        <v>316</v>
      </c>
      <c r="M64" s="49">
        <v>446.7</v>
      </c>
      <c r="N64" s="49">
        <v>466.6</v>
      </c>
      <c r="O64" s="49">
        <v>555.29999999999995</v>
      </c>
      <c r="P64" s="49">
        <v>1008.1</v>
      </c>
      <c r="Q64" s="49">
        <v>1048.3324495700001</v>
      </c>
      <c r="R64" s="49">
        <v>1120.2</v>
      </c>
      <c r="S64" s="49">
        <v>1136.1732349599997</v>
      </c>
      <c r="T64" s="49">
        <v>1202.6109979600001</v>
      </c>
      <c r="U64" s="49">
        <v>1395.0485349800001</v>
      </c>
    </row>
    <row r="65" spans="1:21" ht="13.5">
      <c r="A65" s="48" t="s">
        <v>173</v>
      </c>
      <c r="C65" s="49">
        <v>11.78</v>
      </c>
      <c r="D65" s="49">
        <v>12.346</v>
      </c>
      <c r="E65" s="49">
        <v>26.309000000000054</v>
      </c>
      <c r="F65" s="49">
        <v>28.117999999999917</v>
      </c>
      <c r="G65" s="49">
        <v>34.978000000000094</v>
      </c>
      <c r="H65" s="49">
        <v>24.64700000000008</v>
      </c>
      <c r="I65" s="49">
        <v>36.807000000000045</v>
      </c>
      <c r="J65" s="49">
        <v>47.554199999999838</v>
      </c>
      <c r="K65" s="49">
        <v>42.370999999999945</v>
      </c>
      <c r="L65" s="49">
        <v>98.5</v>
      </c>
      <c r="M65" s="49">
        <v>102.9</v>
      </c>
      <c r="N65" s="49">
        <v>98.5</v>
      </c>
      <c r="O65" s="49">
        <v>121</v>
      </c>
      <c r="P65" s="49">
        <v>0</v>
      </c>
      <c r="Q65" s="49">
        <v>0</v>
      </c>
      <c r="R65" s="49">
        <v>0</v>
      </c>
      <c r="S65" s="49">
        <v>0</v>
      </c>
      <c r="T65" s="49">
        <v>0</v>
      </c>
      <c r="U65" s="49">
        <v>0</v>
      </c>
    </row>
    <row r="66" spans="1:21" ht="13.5">
      <c r="A66" s="46" t="s">
        <v>21</v>
      </c>
      <c r="B66" s="92" t="s">
        <v>221</v>
      </c>
      <c r="C66" s="49">
        <v>174.09499999999997</v>
      </c>
      <c r="D66" s="49">
        <v>379.14100000000008</v>
      </c>
      <c r="E66" s="49">
        <v>449.95633100000009</v>
      </c>
      <c r="F66" s="49">
        <v>331.416965</v>
      </c>
      <c r="G66" s="49">
        <v>386.56951499999991</v>
      </c>
      <c r="H66" s="49">
        <v>277.6812080000002</v>
      </c>
      <c r="I66" s="49">
        <v>344.73799999999983</v>
      </c>
      <c r="J66" s="49">
        <v>396.9830342800006</v>
      </c>
      <c r="K66" s="49">
        <v>311.66347372000018</v>
      </c>
      <c r="L66" s="49">
        <v>328.0079356400002</v>
      </c>
      <c r="M66" s="49">
        <v>564.07038058999944</v>
      </c>
      <c r="N66" s="49">
        <v>767.1367879000004</v>
      </c>
      <c r="O66" s="49">
        <v>1580.9383289700002</v>
      </c>
      <c r="P66" s="49">
        <v>1614.4000000000003</v>
      </c>
      <c r="Q66" s="49">
        <v>1105.1975076900001</v>
      </c>
      <c r="R66" s="49">
        <v>1138.5999999999999</v>
      </c>
      <c r="S66" s="49">
        <v>1210.97307811</v>
      </c>
      <c r="T66" s="49">
        <v>1297.7010893699999</v>
      </c>
      <c r="U66" s="49">
        <v>1010.9029327999999</v>
      </c>
    </row>
    <row r="67" spans="1:21" ht="13.5">
      <c r="A67" s="46" t="s">
        <v>178</v>
      </c>
      <c r="C67" s="49">
        <f t="shared" ref="C67:T67" si="23">C68+C69</f>
        <v>54.6</v>
      </c>
      <c r="D67" s="49">
        <f t="shared" si="23"/>
        <v>57.599999999999994</v>
      </c>
      <c r="E67" s="49">
        <f t="shared" si="23"/>
        <v>85.1</v>
      </c>
      <c r="F67" s="49">
        <f t="shared" si="23"/>
        <v>128.14590000000001</v>
      </c>
      <c r="G67" s="49">
        <f t="shared" si="23"/>
        <v>150.3999</v>
      </c>
      <c r="H67" s="49">
        <f t="shared" si="23"/>
        <v>169.83795110999998</v>
      </c>
      <c r="I67" s="49">
        <f t="shared" si="23"/>
        <v>117.47190000000001</v>
      </c>
      <c r="J67" s="49">
        <f t="shared" si="23"/>
        <v>146.69999999999999</v>
      </c>
      <c r="K67" s="49">
        <f t="shared" si="23"/>
        <v>168.6</v>
      </c>
      <c r="L67" s="49">
        <f t="shared" si="23"/>
        <v>140.90899999999999</v>
      </c>
      <c r="M67" s="49">
        <f t="shared" si="23"/>
        <v>120.1</v>
      </c>
      <c r="N67" s="49">
        <f t="shared" si="23"/>
        <v>103.6</v>
      </c>
      <c r="O67" s="49">
        <f t="shared" si="23"/>
        <v>97.460000000000008</v>
      </c>
      <c r="P67" s="49">
        <f t="shared" si="23"/>
        <v>120.5</v>
      </c>
      <c r="Q67" s="49">
        <f t="shared" si="23"/>
        <v>171.17732495999999</v>
      </c>
      <c r="R67" s="49">
        <f t="shared" si="23"/>
        <v>206</v>
      </c>
      <c r="S67" s="49">
        <f t="shared" si="23"/>
        <v>287.94209265000001</v>
      </c>
      <c r="T67" s="49">
        <f t="shared" si="23"/>
        <v>253.54996085999997</v>
      </c>
      <c r="U67" s="49">
        <f>U68+U69</f>
        <v>237.50200161000001</v>
      </c>
    </row>
    <row r="68" spans="1:21" ht="13.5">
      <c r="A68" s="48" t="s">
        <v>161</v>
      </c>
      <c r="B68" s="92" t="s">
        <v>205</v>
      </c>
      <c r="C68" s="49">
        <v>1</v>
      </c>
      <c r="D68" s="49">
        <v>45.9</v>
      </c>
      <c r="E68" s="49">
        <v>47.1</v>
      </c>
      <c r="F68" s="49">
        <v>49.549900000000001</v>
      </c>
      <c r="G68" s="49">
        <v>78.599900000000005</v>
      </c>
      <c r="H68" s="49">
        <v>72.695217999999997</v>
      </c>
      <c r="I68" s="49">
        <v>51.271900000000002</v>
      </c>
      <c r="J68" s="49">
        <v>66.7</v>
      </c>
      <c r="K68" s="49">
        <v>73.400000000000006</v>
      </c>
      <c r="L68" s="49">
        <v>48.501999999999995</v>
      </c>
      <c r="M68" s="49">
        <v>38.5</v>
      </c>
      <c r="N68" s="49">
        <v>36</v>
      </c>
      <c r="O68" s="49">
        <v>38.86</v>
      </c>
      <c r="P68" s="49">
        <v>64.3</v>
      </c>
      <c r="Q68" s="49">
        <v>112.92656495999999</v>
      </c>
      <c r="R68" s="49">
        <v>132.5</v>
      </c>
      <c r="S68" s="49">
        <v>181.45332045000001</v>
      </c>
      <c r="T68" s="49">
        <v>132.62710454999998</v>
      </c>
      <c r="U68" s="49">
        <v>134.26726277</v>
      </c>
    </row>
    <row r="69" spans="1:21" ht="13.5">
      <c r="A69" s="48" t="s">
        <v>179</v>
      </c>
      <c r="B69" s="92" t="s">
        <v>204</v>
      </c>
      <c r="C69" s="49">
        <v>53.6</v>
      </c>
      <c r="D69" s="49">
        <v>11.7</v>
      </c>
      <c r="E69" s="49">
        <v>38</v>
      </c>
      <c r="F69" s="49">
        <v>78.596000000000004</v>
      </c>
      <c r="G69" s="49">
        <v>71.8</v>
      </c>
      <c r="H69" s="49">
        <v>97.14273310999998</v>
      </c>
      <c r="I69" s="49">
        <v>66.2</v>
      </c>
      <c r="J69" s="49">
        <v>80</v>
      </c>
      <c r="K69" s="49">
        <v>95.199999999999989</v>
      </c>
      <c r="L69" s="49">
        <v>92.406999999999996</v>
      </c>
      <c r="M69" s="49">
        <v>81.599999999999994</v>
      </c>
      <c r="N69" s="49">
        <v>67.599999999999994</v>
      </c>
      <c r="O69" s="49">
        <v>58.6</v>
      </c>
      <c r="P69" s="49">
        <v>56.2</v>
      </c>
      <c r="Q69" s="49">
        <v>58.25076</v>
      </c>
      <c r="R69" s="49">
        <v>73.5</v>
      </c>
      <c r="S69" s="49">
        <v>106.4887722</v>
      </c>
      <c r="T69" s="49">
        <v>120.92285630999999</v>
      </c>
      <c r="U69" s="49">
        <v>103.23473884000001</v>
      </c>
    </row>
    <row r="70" spans="1:21" ht="13.5">
      <c r="A70" s="46" t="s">
        <v>180</v>
      </c>
      <c r="B70" s="92" t="s">
        <v>281</v>
      </c>
      <c r="C70" s="49">
        <v>39.1</v>
      </c>
      <c r="D70" s="49">
        <v>46.506</v>
      </c>
      <c r="E70" s="49">
        <v>50</v>
      </c>
      <c r="F70" s="49">
        <v>60</v>
      </c>
      <c r="G70" s="49">
        <v>70</v>
      </c>
      <c r="H70" s="49">
        <v>60.24218698</v>
      </c>
      <c r="I70" s="49">
        <v>54.13333333333334</v>
      </c>
      <c r="J70" s="49">
        <v>57.8</v>
      </c>
      <c r="K70" s="49">
        <v>105.29990000000001</v>
      </c>
      <c r="L70" s="49">
        <v>217.40000000000003</v>
      </c>
      <c r="M70" s="49">
        <v>436.3</v>
      </c>
      <c r="N70" s="49">
        <v>336.3</v>
      </c>
      <c r="O70" s="49">
        <v>399</v>
      </c>
      <c r="P70" s="49">
        <v>512</v>
      </c>
      <c r="Q70" s="49">
        <v>420.31693548999993</v>
      </c>
      <c r="R70" s="49">
        <v>380</v>
      </c>
      <c r="S70" s="49">
        <v>426.07732233000007</v>
      </c>
      <c r="T70" s="49">
        <v>514.1202565000001</v>
      </c>
      <c r="U70" s="49">
        <v>547.60727768000004</v>
      </c>
    </row>
    <row r="71" spans="1:21" ht="13.5">
      <c r="A71" s="46" t="s">
        <v>20</v>
      </c>
      <c r="B71" s="92" t="s">
        <v>222</v>
      </c>
      <c r="C71" s="49">
        <v>0</v>
      </c>
      <c r="D71" s="49">
        <v>0</v>
      </c>
      <c r="E71" s="49">
        <v>0</v>
      </c>
      <c r="F71" s="49">
        <v>0</v>
      </c>
      <c r="G71" s="49">
        <v>0</v>
      </c>
      <c r="H71" s="49">
        <v>0</v>
      </c>
      <c r="I71" s="49">
        <v>0</v>
      </c>
      <c r="J71" s="49">
        <v>0</v>
      </c>
      <c r="K71" s="49">
        <v>0</v>
      </c>
      <c r="L71" s="49">
        <v>0</v>
      </c>
      <c r="M71" s="49">
        <v>4.7</v>
      </c>
      <c r="N71" s="49">
        <v>6.8</v>
      </c>
      <c r="O71" s="49">
        <v>13.5</v>
      </c>
      <c r="P71" s="49">
        <v>12.399999999999954</v>
      </c>
      <c r="Q71" s="49">
        <v>14.354883280000022</v>
      </c>
      <c r="R71" s="49">
        <v>13.199999999999818</v>
      </c>
      <c r="S71" s="49">
        <v>12.851123419999933</v>
      </c>
      <c r="T71" s="49">
        <v>16.700709569999933</v>
      </c>
      <c r="U71" s="49">
        <v>14.864916130000115</v>
      </c>
    </row>
    <row r="72" spans="1:21" ht="13.5">
      <c r="A72" s="46" t="s">
        <v>181</v>
      </c>
      <c r="B72" s="92" t="s">
        <v>223</v>
      </c>
      <c r="C72" s="49">
        <v>41.65</v>
      </c>
      <c r="D72" s="49">
        <v>84.151900000000012</v>
      </c>
      <c r="E72" s="49">
        <v>211.7804489839998</v>
      </c>
      <c r="F72" s="49">
        <v>241.96050417800018</v>
      </c>
      <c r="G72" s="49">
        <v>323.08754749819974</v>
      </c>
      <c r="H72" s="49">
        <v>319.40718424980014</v>
      </c>
      <c r="I72" s="49">
        <v>366.03656866666665</v>
      </c>
      <c r="J72" s="49">
        <v>336.06320000000017</v>
      </c>
      <c r="K72" s="49">
        <v>382.98810867463749</v>
      </c>
      <c r="L72" s="49">
        <v>434.04418650285703</v>
      </c>
      <c r="M72" s="49">
        <v>558.1001</v>
      </c>
      <c r="N72" s="49">
        <v>762.4</v>
      </c>
      <c r="O72" s="49">
        <v>851</v>
      </c>
      <c r="P72" s="49">
        <v>1378.6</v>
      </c>
      <c r="Q72" s="49">
        <v>1505.9017764499999</v>
      </c>
      <c r="R72" s="49">
        <v>1623.6</v>
      </c>
      <c r="S72" s="49">
        <v>1655.5710301700001</v>
      </c>
      <c r="T72" s="49">
        <v>1857.5664941599998</v>
      </c>
      <c r="U72" s="49">
        <v>2294.9964605999999</v>
      </c>
    </row>
    <row r="73" spans="1:21" ht="13.5">
      <c r="A73" s="46" t="s">
        <v>182</v>
      </c>
      <c r="B73" s="92" t="s">
        <v>224</v>
      </c>
      <c r="C73" s="49">
        <v>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16.2</v>
      </c>
      <c r="M73" s="49">
        <v>99.979951410000211</v>
      </c>
      <c r="N73" s="49">
        <v>526.9</v>
      </c>
      <c r="O73" s="49">
        <v>636</v>
      </c>
      <c r="P73" s="49">
        <v>749.91811117999941</v>
      </c>
      <c r="Q73" s="49">
        <v>944</v>
      </c>
      <c r="R73" s="49">
        <v>1001.4000000000001</v>
      </c>
      <c r="S73" s="49">
        <v>863.1477841300001</v>
      </c>
      <c r="T73" s="49">
        <v>935.76368639999998</v>
      </c>
      <c r="U73" s="49">
        <v>968.51383307000003</v>
      </c>
    </row>
    <row r="74" spans="1:21" ht="13.5">
      <c r="A74" s="45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</row>
    <row r="75" spans="1:21" ht="13.5">
      <c r="A75" s="54" t="s">
        <v>191</v>
      </c>
      <c r="B75" s="92" t="s">
        <v>202</v>
      </c>
      <c r="C75" s="49">
        <f t="shared" ref="C75:T75" si="24">C38-C62</f>
        <v>-87.5</v>
      </c>
      <c r="D75" s="49">
        <f t="shared" si="24"/>
        <v>-186.90289999999993</v>
      </c>
      <c r="E75" s="49">
        <f t="shared" si="24"/>
        <v>-270.34077998400005</v>
      </c>
      <c r="F75" s="49">
        <f t="shared" si="24"/>
        <v>-196.61636917800001</v>
      </c>
      <c r="G75" s="49">
        <f t="shared" si="24"/>
        <v>-279.24506249819967</v>
      </c>
      <c r="H75" s="49">
        <f t="shared" si="24"/>
        <v>-79.919830339800342</v>
      </c>
      <c r="I75" s="49">
        <f t="shared" si="24"/>
        <v>17.79300000000012</v>
      </c>
      <c r="J75" s="49">
        <f t="shared" si="24"/>
        <v>49.017165719999866</v>
      </c>
      <c r="K75" s="49">
        <f t="shared" si="24"/>
        <v>110.69031760536245</v>
      </c>
      <c r="L75" s="49">
        <f t="shared" si="24"/>
        <v>715.56399999999985</v>
      </c>
      <c r="M75" s="49">
        <f t="shared" si="24"/>
        <v>477.40000000000055</v>
      </c>
      <c r="N75" s="49">
        <f t="shared" si="24"/>
        <v>626.44760599999972</v>
      </c>
      <c r="O75" s="49">
        <f t="shared" si="24"/>
        <v>718.43670703000043</v>
      </c>
      <c r="P75" s="49">
        <f t="shared" si="24"/>
        <v>458.25706712000101</v>
      </c>
      <c r="Q75" s="49">
        <f t="shared" si="24"/>
        <v>55.214211600000453</v>
      </c>
      <c r="R75" s="49">
        <f t="shared" si="24"/>
        <v>382.80050079919965</v>
      </c>
      <c r="S75" s="49">
        <f t="shared" si="24"/>
        <v>1280.9257447935997</v>
      </c>
      <c r="T75" s="49">
        <f t="shared" si="24"/>
        <v>1482.0324392200009</v>
      </c>
      <c r="U75" s="49">
        <f>U38-U62</f>
        <v>964.71631424590669</v>
      </c>
    </row>
    <row r="76" spans="1:21" ht="13.5">
      <c r="A76" s="45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</row>
    <row r="77" spans="1:21" ht="13.5">
      <c r="A77" s="45" t="s">
        <v>335</v>
      </c>
      <c r="C77" s="49">
        <f t="shared" ref="C77:S77" si="25">C78-C79</f>
        <v>35.9</v>
      </c>
      <c r="D77" s="49">
        <f t="shared" si="25"/>
        <v>47.997000000000007</v>
      </c>
      <c r="E77" s="49">
        <f t="shared" si="25"/>
        <v>47.506900000000002</v>
      </c>
      <c r="F77" s="49">
        <f t="shared" si="25"/>
        <v>9.742999999999995</v>
      </c>
      <c r="G77" s="49">
        <f t="shared" si="25"/>
        <v>-3.9560000000000031</v>
      </c>
      <c r="H77" s="49">
        <f t="shared" si="25"/>
        <v>39.404000000000032</v>
      </c>
      <c r="I77" s="49">
        <f t="shared" si="25"/>
        <v>66.319000000000003</v>
      </c>
      <c r="J77" s="49">
        <f t="shared" si="25"/>
        <v>63.3</v>
      </c>
      <c r="K77" s="49">
        <f t="shared" si="25"/>
        <v>158.91109132536249</v>
      </c>
      <c r="L77" s="49">
        <f t="shared" si="25"/>
        <v>352.8</v>
      </c>
      <c r="M77" s="49">
        <f t="shared" si="25"/>
        <v>221.10000000000008</v>
      </c>
      <c r="N77" s="49">
        <f t="shared" si="25"/>
        <v>160.5</v>
      </c>
      <c r="O77" s="49">
        <f t="shared" si="25"/>
        <v>576.80000000000007</v>
      </c>
      <c r="P77" s="49">
        <f t="shared" si="25"/>
        <v>826.5</v>
      </c>
      <c r="Q77" s="49">
        <f t="shared" si="25"/>
        <v>1264.0886796700001</v>
      </c>
      <c r="R77" s="49">
        <f t="shared" si="25"/>
        <v>1320.3999999999999</v>
      </c>
      <c r="S77" s="49">
        <f t="shared" si="25"/>
        <v>1491.7016944400004</v>
      </c>
      <c r="T77" s="49">
        <f>T78-T79</f>
        <v>1636.6995289000004</v>
      </c>
      <c r="U77" s="49">
        <f>U78-U79</f>
        <v>1265.8568440000004</v>
      </c>
    </row>
    <row r="78" spans="1:21" ht="13.5">
      <c r="A78" s="46" t="s">
        <v>310</v>
      </c>
      <c r="B78" s="92" t="s">
        <v>206</v>
      </c>
      <c r="C78" s="49">
        <v>38.799999999999997</v>
      </c>
      <c r="D78" s="49">
        <v>68.900000000000006</v>
      </c>
      <c r="E78" s="49">
        <v>73.399900000000002</v>
      </c>
      <c r="F78" s="49">
        <v>83.152000000000001</v>
      </c>
      <c r="G78" s="49">
        <v>48.7</v>
      </c>
      <c r="H78" s="49">
        <v>58.504000000000033</v>
      </c>
      <c r="I78" s="49">
        <v>71.900000000000006</v>
      </c>
      <c r="J78" s="49">
        <v>78.599999999999994</v>
      </c>
      <c r="K78" s="49">
        <v>189.2</v>
      </c>
      <c r="L78" s="49">
        <v>425.5</v>
      </c>
      <c r="M78" s="49">
        <v>660.2</v>
      </c>
      <c r="N78" s="49">
        <v>879</v>
      </c>
      <c r="O78" s="49">
        <v>1465.2</v>
      </c>
      <c r="P78" s="49">
        <v>1524.3</v>
      </c>
      <c r="Q78" s="49">
        <v>1475.5886796700001</v>
      </c>
      <c r="R78" s="49">
        <v>1540.3</v>
      </c>
      <c r="S78" s="49">
        <v>1869.0555376500004</v>
      </c>
      <c r="T78" s="49">
        <v>1916.1756153200004</v>
      </c>
      <c r="U78" s="49">
        <v>1391.5280790600004</v>
      </c>
    </row>
    <row r="79" spans="1:21" ht="13.5">
      <c r="A79" s="46" t="s">
        <v>311</v>
      </c>
      <c r="B79" s="92" t="s">
        <v>207</v>
      </c>
      <c r="C79" s="49">
        <v>2.9</v>
      </c>
      <c r="D79" s="49">
        <v>20.902999999999999</v>
      </c>
      <c r="E79" s="49">
        <v>25.893000000000001</v>
      </c>
      <c r="F79" s="49">
        <v>73.409000000000006</v>
      </c>
      <c r="G79" s="49">
        <v>52.656000000000006</v>
      </c>
      <c r="H79" s="49">
        <v>19.100000000000001</v>
      </c>
      <c r="I79" s="49">
        <v>5.5810000000000004</v>
      </c>
      <c r="J79" s="49">
        <v>15.3</v>
      </c>
      <c r="K79" s="49">
        <v>30.288908674637497</v>
      </c>
      <c r="L79" s="49">
        <v>72.7</v>
      </c>
      <c r="M79" s="49">
        <v>439.09999999999997</v>
      </c>
      <c r="N79" s="49">
        <v>718.5</v>
      </c>
      <c r="O79" s="49">
        <v>888.4</v>
      </c>
      <c r="P79" s="49">
        <v>697.8</v>
      </c>
      <c r="Q79" s="49">
        <v>211.5</v>
      </c>
      <c r="R79" s="49">
        <v>219.9</v>
      </c>
      <c r="S79" s="49">
        <v>377.35384320999998</v>
      </c>
      <c r="T79" s="49">
        <v>279.47608642</v>
      </c>
      <c r="U79" s="49">
        <v>125.67123506</v>
      </c>
    </row>
    <row r="80" spans="1:21" ht="13.5">
      <c r="A80" s="45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</row>
    <row r="81" spans="1:26" ht="13.5">
      <c r="A81" s="54" t="s">
        <v>192</v>
      </c>
      <c r="B81" s="92" t="s">
        <v>203</v>
      </c>
      <c r="C81" s="49">
        <f t="shared" ref="C81:R81" si="26">C75-C77</f>
        <v>-123.4</v>
      </c>
      <c r="D81" s="49">
        <f t="shared" si="26"/>
        <v>-234.89989999999995</v>
      </c>
      <c r="E81" s="49">
        <f t="shared" si="26"/>
        <v>-317.84767998400002</v>
      </c>
      <c r="F81" s="49">
        <f t="shared" si="26"/>
        <v>-206.35936917800001</v>
      </c>
      <c r="G81" s="49">
        <f t="shared" si="26"/>
        <v>-275.28906249819966</v>
      </c>
      <c r="H81" s="49">
        <f t="shared" si="26"/>
        <v>-119.32383033980037</v>
      </c>
      <c r="I81" s="49">
        <f t="shared" si="26"/>
        <v>-48.525999999999883</v>
      </c>
      <c r="J81" s="49">
        <f t="shared" si="26"/>
        <v>-14.282834280000131</v>
      </c>
      <c r="K81" s="49">
        <f t="shared" si="26"/>
        <v>-48.220773720000039</v>
      </c>
      <c r="L81" s="49">
        <f t="shared" si="26"/>
        <v>362.76399999999984</v>
      </c>
      <c r="M81" s="49">
        <f t="shared" si="26"/>
        <v>256.30000000000047</v>
      </c>
      <c r="N81" s="49">
        <f t="shared" si="26"/>
        <v>465.94760599999972</v>
      </c>
      <c r="O81" s="49">
        <f t="shared" si="26"/>
        <v>141.63670703000037</v>
      </c>
      <c r="P81" s="49">
        <f t="shared" si="26"/>
        <v>-368.24293287999899</v>
      </c>
      <c r="Q81" s="49">
        <f t="shared" si="26"/>
        <v>-1208.8744680699997</v>
      </c>
      <c r="R81" s="49">
        <f t="shared" si="26"/>
        <v>-937.59949920080021</v>
      </c>
      <c r="S81" s="49">
        <f>S75-S77</f>
        <v>-210.7759496464007</v>
      </c>
      <c r="T81" s="49">
        <f>T75-T77</f>
        <v>-154.66708967999944</v>
      </c>
      <c r="U81" s="49">
        <f>U75-U77</f>
        <v>-301.14052975409368</v>
      </c>
    </row>
    <row r="82" spans="1:26" ht="13.5">
      <c r="A82" s="45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</row>
    <row r="83" spans="1:26" ht="13.5">
      <c r="A83" s="46" t="s">
        <v>312</v>
      </c>
      <c r="B83" s="92" t="s">
        <v>229</v>
      </c>
      <c r="C83" s="49">
        <v>27.3</v>
      </c>
      <c r="D83" s="49">
        <v>4.2001000000000008</v>
      </c>
      <c r="E83" s="49">
        <v>18.500100000000003</v>
      </c>
      <c r="F83" s="49">
        <v>33.599999999999994</v>
      </c>
      <c r="G83" s="49">
        <v>71.7</v>
      </c>
      <c r="H83" s="49">
        <v>45.660999999999959</v>
      </c>
      <c r="I83" s="49">
        <v>44.298999999999999</v>
      </c>
      <c r="J83" s="49">
        <v>72.754999999999995</v>
      </c>
      <c r="K83" s="49">
        <v>53.467000000000006</v>
      </c>
      <c r="L83" s="49">
        <v>58.8</v>
      </c>
      <c r="M83" s="49">
        <v>24.799999999999997</v>
      </c>
      <c r="N83" s="49">
        <v>167.4</v>
      </c>
      <c r="O83" s="49">
        <v>59</v>
      </c>
      <c r="P83" s="49">
        <v>160.6</v>
      </c>
      <c r="Q83" s="49">
        <v>-157.16625736</v>
      </c>
      <c r="R83" s="49">
        <v>198.89999999999998</v>
      </c>
      <c r="S83" s="49">
        <v>266.02774577000002</v>
      </c>
      <c r="T83" s="49">
        <v>293.21829147000005</v>
      </c>
      <c r="U83" s="49">
        <f>U84+U87</f>
        <v>233.74934403</v>
      </c>
    </row>
    <row r="84" spans="1:26" ht="13.5">
      <c r="A84" s="48" t="s">
        <v>179</v>
      </c>
      <c r="B84" s="16"/>
      <c r="C84" s="49">
        <f t="shared" ref="C84:S84" si="27">C85+C86</f>
        <v>27.3</v>
      </c>
      <c r="D84" s="49">
        <f t="shared" si="27"/>
        <v>4.2001000000000008</v>
      </c>
      <c r="E84" s="49">
        <f t="shared" si="27"/>
        <v>18.500100000000003</v>
      </c>
      <c r="F84" s="49">
        <f t="shared" si="27"/>
        <v>33.599999999999994</v>
      </c>
      <c r="G84" s="49">
        <f t="shared" si="27"/>
        <v>71.7</v>
      </c>
      <c r="H84" s="49">
        <f t="shared" si="27"/>
        <v>45.660999999999959</v>
      </c>
      <c r="I84" s="49">
        <f t="shared" si="27"/>
        <v>44.298999999999999</v>
      </c>
      <c r="J84" s="49">
        <f t="shared" si="27"/>
        <v>72.754999999999995</v>
      </c>
      <c r="K84" s="49">
        <f t="shared" si="27"/>
        <v>53.467000000000006</v>
      </c>
      <c r="L84" s="49">
        <f t="shared" si="27"/>
        <v>58.8</v>
      </c>
      <c r="M84" s="49">
        <f t="shared" si="27"/>
        <v>24.799999999999997</v>
      </c>
      <c r="N84" s="49">
        <f t="shared" si="27"/>
        <v>167.4</v>
      </c>
      <c r="O84" s="49">
        <f t="shared" si="27"/>
        <v>59</v>
      </c>
      <c r="P84" s="49">
        <f t="shared" si="27"/>
        <v>103.49999999999999</v>
      </c>
      <c r="Q84" s="49">
        <f t="shared" si="27"/>
        <v>-116.85715736</v>
      </c>
      <c r="R84" s="49">
        <f t="shared" si="27"/>
        <v>198.89999999999998</v>
      </c>
      <c r="S84" s="49">
        <f t="shared" si="27"/>
        <v>266.02774577000002</v>
      </c>
      <c r="T84" s="49">
        <f>T85+T86</f>
        <v>293.21829147000005</v>
      </c>
      <c r="U84" s="49">
        <f>U85+U86</f>
        <v>233.74934403</v>
      </c>
    </row>
    <row r="85" spans="1:26" ht="13.5">
      <c r="A85" s="50" t="s">
        <v>310</v>
      </c>
      <c r="B85" s="92" t="s">
        <v>225</v>
      </c>
      <c r="C85" s="49">
        <v>27.3</v>
      </c>
      <c r="D85" s="49">
        <v>4.8611000000000004</v>
      </c>
      <c r="E85" s="49">
        <v>34.055100000000003</v>
      </c>
      <c r="F85" s="49">
        <v>36.744999999999997</v>
      </c>
      <c r="G85" s="49">
        <v>74.073000000000008</v>
      </c>
      <c r="H85" s="49">
        <v>46.872999999999962</v>
      </c>
      <c r="I85" s="49">
        <v>53.201000000000001</v>
      </c>
      <c r="J85" s="49">
        <v>86.998999999999995</v>
      </c>
      <c r="K85" s="49">
        <v>62.900000000000006</v>
      </c>
      <c r="L85" s="49">
        <v>81.099999999999994</v>
      </c>
      <c r="M85" s="49">
        <v>33.799999999999997</v>
      </c>
      <c r="N85" s="49">
        <v>184</v>
      </c>
      <c r="O85" s="49">
        <v>230.2</v>
      </c>
      <c r="P85" s="49">
        <v>129.69999999999999</v>
      </c>
      <c r="Q85" s="49">
        <v>87.642842639999998</v>
      </c>
      <c r="R85" s="49">
        <v>265.09999999999997</v>
      </c>
      <c r="S85" s="49">
        <v>327.54929100000004</v>
      </c>
      <c r="T85" s="49">
        <v>332.74628331000002</v>
      </c>
      <c r="U85" s="49">
        <v>269.15309865</v>
      </c>
    </row>
    <row r="86" spans="1:26" ht="13.5">
      <c r="A86" s="50" t="s">
        <v>311</v>
      </c>
      <c r="B86" s="16" t="s">
        <v>226</v>
      </c>
      <c r="C86" s="49">
        <v>0</v>
      </c>
      <c r="D86" s="49">
        <v>-0.66100000000000003</v>
      </c>
      <c r="E86" s="49">
        <v>-15.555</v>
      </c>
      <c r="F86" s="49">
        <v>-3.145</v>
      </c>
      <c r="G86" s="49">
        <v>-2.3730000000000002</v>
      </c>
      <c r="H86" s="49">
        <v>-1.212</v>
      </c>
      <c r="I86" s="49">
        <v>-8.9019999999999992</v>
      </c>
      <c r="J86" s="49">
        <v>-14.243999999999998</v>
      </c>
      <c r="K86" s="49">
        <v>-9.4329999999999998</v>
      </c>
      <c r="L86" s="49">
        <v>-22.3</v>
      </c>
      <c r="M86" s="49">
        <v>-9</v>
      </c>
      <c r="N86" s="49">
        <v>-16.600000000000001</v>
      </c>
      <c r="O86" s="49">
        <v>-171.2</v>
      </c>
      <c r="P86" s="49">
        <v>-26.2</v>
      </c>
      <c r="Q86" s="49">
        <v>-204.5</v>
      </c>
      <c r="R86" s="49">
        <v>-66.2</v>
      </c>
      <c r="S86" s="49">
        <v>-61.521545229999987</v>
      </c>
      <c r="T86" s="49">
        <v>-39.527991839999999</v>
      </c>
      <c r="U86" s="49">
        <v>-35.403754620000001</v>
      </c>
      <c r="V86" s="2"/>
      <c r="W86" s="2"/>
      <c r="X86" s="2"/>
      <c r="Y86" s="2"/>
      <c r="Z86" s="2"/>
    </row>
    <row r="87" spans="1:26" ht="13.5">
      <c r="A87" s="48" t="s">
        <v>161</v>
      </c>
      <c r="C87" s="49">
        <v>0</v>
      </c>
      <c r="D87" s="49">
        <v>0</v>
      </c>
      <c r="E87" s="49">
        <v>0</v>
      </c>
      <c r="F87" s="49">
        <v>0</v>
      </c>
      <c r="G87" s="49">
        <v>0</v>
      </c>
      <c r="H87" s="49">
        <v>0</v>
      </c>
      <c r="I87" s="49">
        <v>0</v>
      </c>
      <c r="J87" s="49">
        <v>0</v>
      </c>
      <c r="K87" s="49">
        <v>0</v>
      </c>
      <c r="L87" s="49">
        <v>0</v>
      </c>
      <c r="M87" s="49">
        <v>0</v>
      </c>
      <c r="N87" s="49">
        <v>0</v>
      </c>
      <c r="O87" s="49">
        <v>0</v>
      </c>
      <c r="P87" s="49">
        <v>0</v>
      </c>
      <c r="Q87" s="49">
        <v>0</v>
      </c>
      <c r="R87" s="49">
        <v>0</v>
      </c>
      <c r="S87" s="49">
        <v>0</v>
      </c>
      <c r="T87" s="49">
        <v>0</v>
      </c>
      <c r="U87" s="49">
        <v>0</v>
      </c>
    </row>
    <row r="88" spans="1:26" ht="13.5">
      <c r="A88" s="50" t="s">
        <v>310</v>
      </c>
      <c r="B88" s="92" t="s">
        <v>227</v>
      </c>
      <c r="C88" s="49">
        <v>0</v>
      </c>
      <c r="D88" s="49">
        <v>0</v>
      </c>
      <c r="E88" s="49">
        <v>0</v>
      </c>
      <c r="F88" s="49">
        <v>0</v>
      </c>
      <c r="G88" s="49">
        <v>0</v>
      </c>
      <c r="H88" s="49">
        <v>0</v>
      </c>
      <c r="I88" s="49">
        <v>0</v>
      </c>
      <c r="J88" s="49">
        <v>0</v>
      </c>
      <c r="K88" s="49">
        <v>0</v>
      </c>
      <c r="L88" s="49">
        <v>0</v>
      </c>
      <c r="M88" s="49">
        <v>0</v>
      </c>
      <c r="N88" s="49">
        <v>0</v>
      </c>
      <c r="O88" s="49">
        <v>0</v>
      </c>
      <c r="P88" s="49">
        <v>57.1</v>
      </c>
      <c r="Q88" s="49">
        <v>0</v>
      </c>
      <c r="R88" s="49">
        <v>0</v>
      </c>
      <c r="S88" s="49">
        <v>0</v>
      </c>
      <c r="T88" s="49">
        <v>0</v>
      </c>
      <c r="U88" s="49">
        <v>0</v>
      </c>
    </row>
    <row r="89" spans="1:26" ht="13.5">
      <c r="A89" s="50" t="s">
        <v>311</v>
      </c>
      <c r="B89" s="92" t="s">
        <v>228</v>
      </c>
      <c r="C89" s="49">
        <v>0</v>
      </c>
      <c r="D89" s="49">
        <v>0</v>
      </c>
      <c r="E89" s="49">
        <v>0</v>
      </c>
      <c r="F89" s="49">
        <v>0</v>
      </c>
      <c r="G89" s="49">
        <v>0</v>
      </c>
      <c r="H89" s="49">
        <v>0</v>
      </c>
      <c r="I89" s="49">
        <v>0</v>
      </c>
      <c r="J89" s="49">
        <v>0</v>
      </c>
      <c r="K89" s="49">
        <v>0</v>
      </c>
      <c r="L89" s="49">
        <v>0</v>
      </c>
      <c r="M89" s="49">
        <v>0</v>
      </c>
      <c r="N89" s="49">
        <v>0</v>
      </c>
      <c r="O89" s="49">
        <v>0</v>
      </c>
      <c r="P89" s="49">
        <v>0</v>
      </c>
      <c r="Q89" s="49">
        <v>-40.309100000000001</v>
      </c>
      <c r="R89" s="49">
        <v>0</v>
      </c>
      <c r="S89" s="49">
        <v>0</v>
      </c>
      <c r="T89" s="49">
        <v>0</v>
      </c>
      <c r="U89" s="49">
        <v>0</v>
      </c>
    </row>
    <row r="90" spans="1:26" ht="13.5">
      <c r="A90" s="46" t="s">
        <v>336</v>
      </c>
      <c r="C90" s="49">
        <v>153.5</v>
      </c>
      <c r="D90" s="49">
        <v>247.60000000000002</v>
      </c>
      <c r="E90" s="49">
        <v>329.14777998399995</v>
      </c>
      <c r="F90" s="49">
        <v>253.55936917800003</v>
      </c>
      <c r="G90" s="49">
        <v>333.38906249819985</v>
      </c>
      <c r="H90" s="49">
        <v>169.18483033980027</v>
      </c>
      <c r="I90" s="49">
        <v>96.425000000000011</v>
      </c>
      <c r="J90" s="49">
        <v>90.137834280000334</v>
      </c>
      <c r="K90" s="49">
        <v>121.88777371999986</v>
      </c>
      <c r="L90" s="49">
        <v>-217.8639</v>
      </c>
      <c r="M90" s="49">
        <v>-164.2</v>
      </c>
      <c r="N90" s="49">
        <v>-125.27020000000002</v>
      </c>
      <c r="O90" s="49">
        <v>4.5</v>
      </c>
      <c r="P90" s="49">
        <v>959.1</v>
      </c>
      <c r="Q90" s="49">
        <v>678.41663528000015</v>
      </c>
      <c r="R90" s="49">
        <v>1255.5</v>
      </c>
      <c r="S90" s="49">
        <v>572.53902031000007</v>
      </c>
      <c r="T90" s="49">
        <v>600.01574160000007</v>
      </c>
      <c r="U90" s="49">
        <f>U91+U95</f>
        <v>209.16992891000004</v>
      </c>
    </row>
    <row r="91" spans="1:26" ht="13.5">
      <c r="A91" s="48" t="s">
        <v>179</v>
      </c>
      <c r="C91" s="49">
        <f t="shared" ref="C91:S91" si="28">C92+C93+C94</f>
        <v>45.3</v>
      </c>
      <c r="D91" s="49">
        <f t="shared" si="28"/>
        <v>157.80000000000001</v>
      </c>
      <c r="E91" s="49">
        <f t="shared" si="28"/>
        <v>240.84777998399997</v>
      </c>
      <c r="F91" s="49">
        <f t="shared" si="28"/>
        <v>184.65936917800002</v>
      </c>
      <c r="G91" s="49">
        <f t="shared" si="28"/>
        <v>264.68906249819986</v>
      </c>
      <c r="H91" s="49">
        <f t="shared" si="28"/>
        <v>173.96322333980027</v>
      </c>
      <c r="I91" s="49">
        <f t="shared" si="28"/>
        <v>-18.873999999999999</v>
      </c>
      <c r="J91" s="49">
        <f t="shared" si="28"/>
        <v>-45.062165719999662</v>
      </c>
      <c r="K91" s="49">
        <f t="shared" si="28"/>
        <v>24.691473719999873</v>
      </c>
      <c r="L91" s="49">
        <f t="shared" si="28"/>
        <v>-246.26390000000001</v>
      </c>
      <c r="M91" s="49">
        <f t="shared" si="28"/>
        <v>-129.69999999999999</v>
      </c>
      <c r="N91" s="49">
        <f t="shared" si="28"/>
        <v>-63.5702</v>
      </c>
      <c r="O91" s="49">
        <f t="shared" si="28"/>
        <v>-30</v>
      </c>
      <c r="P91" s="49">
        <f t="shared" si="28"/>
        <v>-55.5</v>
      </c>
      <c r="Q91" s="49">
        <f t="shared" si="28"/>
        <v>24.599999999999994</v>
      </c>
      <c r="R91" s="49">
        <f t="shared" si="28"/>
        <v>102.90000000000002</v>
      </c>
      <c r="S91" s="49">
        <f t="shared" si="28"/>
        <v>24.528274990000011</v>
      </c>
      <c r="T91" s="49">
        <f>T92+T93+T94</f>
        <v>5.3421502899999993</v>
      </c>
      <c r="U91" s="49">
        <f>U92+U93+U94</f>
        <v>77.607244710000003</v>
      </c>
    </row>
    <row r="92" spans="1:26" ht="13.5">
      <c r="A92" s="50" t="s">
        <v>183</v>
      </c>
      <c r="B92" s="16" t="s">
        <v>370</v>
      </c>
      <c r="C92" s="49">
        <v>30.5</v>
      </c>
      <c r="D92" s="49">
        <v>105.5</v>
      </c>
      <c r="E92" s="49">
        <v>192.55364598399993</v>
      </c>
      <c r="F92" s="49">
        <v>126.19304617800003</v>
      </c>
      <c r="G92" s="49">
        <v>169.43281549819994</v>
      </c>
      <c r="H92" s="49">
        <v>91.349720339800228</v>
      </c>
      <c r="I92" s="49">
        <v>-32.942</v>
      </c>
      <c r="J92" s="49">
        <v>9.3158342800003311</v>
      </c>
      <c r="K92" s="49">
        <v>38.561473719999867</v>
      </c>
      <c r="L92" s="49">
        <v>21.5</v>
      </c>
      <c r="M92" s="49">
        <v>0</v>
      </c>
      <c r="N92" s="49">
        <v>-20.399999999999999</v>
      </c>
      <c r="O92" s="49">
        <v>-20</v>
      </c>
      <c r="P92" s="49">
        <v>-30</v>
      </c>
      <c r="Q92" s="49">
        <v>-35</v>
      </c>
      <c r="R92" s="49">
        <v>-35</v>
      </c>
      <c r="S92" s="49">
        <v>-35</v>
      </c>
      <c r="T92" s="49">
        <v>-35</v>
      </c>
      <c r="U92" s="49">
        <v>-35</v>
      </c>
    </row>
    <row r="93" spans="1:26" ht="13.5">
      <c r="A93" s="50" t="s">
        <v>184</v>
      </c>
      <c r="B93" s="92" t="s">
        <v>371</v>
      </c>
      <c r="C93" s="2">
        <v>0</v>
      </c>
      <c r="D93" s="49">
        <v>39.299999999999997</v>
      </c>
      <c r="E93" s="49">
        <v>10.294134000000042</v>
      </c>
      <c r="F93" s="49">
        <v>-11.033677000000012</v>
      </c>
      <c r="G93" s="49">
        <v>-0.64375300000006064</v>
      </c>
      <c r="H93" s="49">
        <v>-1.386496999999963</v>
      </c>
      <c r="I93" s="49">
        <v>1.468</v>
      </c>
      <c r="J93" s="49">
        <v>-24.577999999999996</v>
      </c>
      <c r="K93" s="49">
        <v>10.830000000000004</v>
      </c>
      <c r="L93" s="49">
        <v>-8.9638999999999989</v>
      </c>
      <c r="M93" s="49">
        <v>-32.599999999999994</v>
      </c>
      <c r="N93" s="49">
        <v>0</v>
      </c>
      <c r="O93" s="49">
        <v>0</v>
      </c>
      <c r="P93" s="49">
        <v>-3.1</v>
      </c>
      <c r="Q93" s="49">
        <v>257.7</v>
      </c>
      <c r="R93" s="49">
        <v>164.70000000000002</v>
      </c>
      <c r="S93" s="49">
        <v>83.151177620000013</v>
      </c>
      <c r="T93" s="49">
        <v>48.941853389999999</v>
      </c>
      <c r="U93" s="49">
        <v>134.05616179</v>
      </c>
    </row>
    <row r="94" spans="1:26" ht="13.5">
      <c r="A94" s="50" t="s">
        <v>190</v>
      </c>
      <c r="B94" s="16" t="s">
        <v>238</v>
      </c>
      <c r="C94" s="49">
        <v>14.8</v>
      </c>
      <c r="D94" s="49">
        <v>13</v>
      </c>
      <c r="E94" s="49">
        <v>38</v>
      </c>
      <c r="F94" s="49">
        <v>69.5</v>
      </c>
      <c r="G94" s="49">
        <v>95.9</v>
      </c>
      <c r="H94" s="49">
        <v>84</v>
      </c>
      <c r="I94" s="49">
        <v>12.600000000000001</v>
      </c>
      <c r="J94" s="49">
        <v>-29.799999999999997</v>
      </c>
      <c r="K94" s="49">
        <v>-24.7</v>
      </c>
      <c r="L94" s="49">
        <v>-258.8</v>
      </c>
      <c r="M94" s="49">
        <v>-97.1</v>
      </c>
      <c r="N94" s="49">
        <v>-43.170200000000001</v>
      </c>
      <c r="O94" s="49">
        <v>-10</v>
      </c>
      <c r="P94" s="49">
        <v>-22.4</v>
      </c>
      <c r="Q94" s="49">
        <v>-198.1</v>
      </c>
      <c r="R94" s="49">
        <v>-26.8</v>
      </c>
      <c r="S94" s="49">
        <v>-23.622902630000002</v>
      </c>
      <c r="T94" s="49">
        <v>-8.5997030999999993</v>
      </c>
      <c r="U94" s="49">
        <v>-21.448917080000001</v>
      </c>
    </row>
    <row r="95" spans="1:26" ht="13.5">
      <c r="A95" s="48" t="s">
        <v>161</v>
      </c>
      <c r="B95" s="92" t="s">
        <v>369</v>
      </c>
      <c r="C95" s="49">
        <f t="shared" ref="C95:S95" si="29">C96+C97</f>
        <v>108.2</v>
      </c>
      <c r="D95" s="49">
        <f t="shared" si="29"/>
        <v>89.8</v>
      </c>
      <c r="E95" s="49">
        <f t="shared" si="29"/>
        <v>88.299999999999983</v>
      </c>
      <c r="F95" s="49">
        <f t="shared" si="29"/>
        <v>68.900000000000006</v>
      </c>
      <c r="G95" s="49">
        <f t="shared" si="29"/>
        <v>68.7</v>
      </c>
      <c r="H95" s="49">
        <f t="shared" si="29"/>
        <v>-4.7783930000000012</v>
      </c>
      <c r="I95" s="49">
        <f t="shared" si="29"/>
        <v>115.29900000000001</v>
      </c>
      <c r="J95" s="49">
        <f t="shared" si="29"/>
        <v>135.19999999999999</v>
      </c>
      <c r="K95" s="49">
        <f t="shared" si="29"/>
        <v>97.196299999999979</v>
      </c>
      <c r="L95" s="49">
        <f t="shared" si="29"/>
        <v>28.400000000000006</v>
      </c>
      <c r="M95" s="49">
        <f t="shared" si="29"/>
        <v>-34.5</v>
      </c>
      <c r="N95" s="49">
        <f t="shared" si="29"/>
        <v>-61.700000000000017</v>
      </c>
      <c r="O95" s="49">
        <f t="shared" si="29"/>
        <v>34.5</v>
      </c>
      <c r="P95" s="49">
        <f t="shared" si="29"/>
        <v>1014.6</v>
      </c>
      <c r="Q95" s="49">
        <f t="shared" si="29"/>
        <v>653.81663528000013</v>
      </c>
      <c r="R95" s="49">
        <f t="shared" si="29"/>
        <v>1152.5999999999999</v>
      </c>
      <c r="S95" s="49">
        <f t="shared" si="29"/>
        <v>548.01074532000007</v>
      </c>
      <c r="T95" s="49">
        <f>T96+T97</f>
        <v>594.67359131000012</v>
      </c>
      <c r="U95" s="49">
        <f>U96+U97</f>
        <v>131.56268420000004</v>
      </c>
    </row>
    <row r="96" spans="1:26" ht="13.5">
      <c r="A96" s="50" t="s">
        <v>185</v>
      </c>
      <c r="B96" s="92" t="s">
        <v>200</v>
      </c>
      <c r="C96" s="49">
        <v>108.2</v>
      </c>
      <c r="D96" s="49">
        <v>94.899999999999991</v>
      </c>
      <c r="E96" s="49">
        <v>111.19999999999999</v>
      </c>
      <c r="F96" s="49">
        <v>100.2</v>
      </c>
      <c r="G96" s="49">
        <v>138.4</v>
      </c>
      <c r="H96" s="49">
        <v>44.436</v>
      </c>
      <c r="I96" s="49">
        <v>171.29900000000001</v>
      </c>
      <c r="J96" s="49">
        <v>174.5</v>
      </c>
      <c r="K96" s="49">
        <v>148.89449999999997</v>
      </c>
      <c r="L96" s="49">
        <v>178.8</v>
      </c>
      <c r="M96" s="49">
        <v>127.4</v>
      </c>
      <c r="N96" s="49">
        <v>172.7</v>
      </c>
      <c r="O96" s="49">
        <v>166.2</v>
      </c>
      <c r="P96" s="49">
        <v>1073.2</v>
      </c>
      <c r="Q96" s="49">
        <v>786.89683770000011</v>
      </c>
      <c r="R96" s="49">
        <v>1275.5</v>
      </c>
      <c r="S96" s="49">
        <v>1374.9796595600001</v>
      </c>
      <c r="T96" s="49">
        <v>689.89422281000009</v>
      </c>
      <c r="U96" s="49">
        <v>585.77841887</v>
      </c>
    </row>
    <row r="97" spans="1:26" ht="13.5">
      <c r="A97" s="50" t="s">
        <v>186</v>
      </c>
      <c r="B97" s="92" t="s">
        <v>201</v>
      </c>
      <c r="C97" s="49">
        <f t="shared" ref="C97:S97" si="30">C98+C99</f>
        <v>0</v>
      </c>
      <c r="D97" s="49">
        <f t="shared" si="30"/>
        <v>-5.0999999999999996</v>
      </c>
      <c r="E97" s="49">
        <f t="shared" si="30"/>
        <v>-22.900000000000002</v>
      </c>
      <c r="F97" s="49">
        <f t="shared" si="30"/>
        <v>-31.299999999999997</v>
      </c>
      <c r="G97" s="49">
        <f t="shared" si="30"/>
        <v>-69.7</v>
      </c>
      <c r="H97" s="49">
        <f t="shared" si="30"/>
        <v>-49.214393000000001</v>
      </c>
      <c r="I97" s="49">
        <f t="shared" si="30"/>
        <v>-56</v>
      </c>
      <c r="J97" s="49">
        <f t="shared" si="30"/>
        <v>-39.300000000000004</v>
      </c>
      <c r="K97" s="49">
        <f t="shared" si="30"/>
        <v>-51.698199999999986</v>
      </c>
      <c r="L97" s="49">
        <f t="shared" si="30"/>
        <v>-150.4</v>
      </c>
      <c r="M97" s="49">
        <f t="shared" si="30"/>
        <v>-161.9</v>
      </c>
      <c r="N97" s="49">
        <f t="shared" si="30"/>
        <v>-234.4</v>
      </c>
      <c r="O97" s="49">
        <f t="shared" si="30"/>
        <v>-131.69999999999999</v>
      </c>
      <c r="P97" s="49">
        <f t="shared" si="30"/>
        <v>-58.6</v>
      </c>
      <c r="Q97" s="49">
        <f t="shared" si="30"/>
        <v>-133.08020242000001</v>
      </c>
      <c r="R97" s="49">
        <f t="shared" si="30"/>
        <v>-122.9</v>
      </c>
      <c r="S97" s="49">
        <f t="shared" si="30"/>
        <v>-826.96891424</v>
      </c>
      <c r="T97" s="49">
        <f>T98+T99</f>
        <v>-95.220631499999996</v>
      </c>
      <c r="U97" s="49">
        <f>U98+U99</f>
        <v>-454.21573466999996</v>
      </c>
      <c r="W97" s="2"/>
      <c r="X97" s="2"/>
      <c r="Y97" s="2"/>
      <c r="Z97" s="2"/>
    </row>
    <row r="98" spans="1:26" ht="13.5">
      <c r="A98" s="51" t="s">
        <v>284</v>
      </c>
      <c r="B98" s="16" t="s">
        <v>286</v>
      </c>
      <c r="C98" s="49">
        <v>-12</v>
      </c>
      <c r="D98" s="49">
        <v>0</v>
      </c>
      <c r="E98" s="49">
        <v>-13.300000000000002</v>
      </c>
      <c r="F98" s="49">
        <v>-25.799999999999997</v>
      </c>
      <c r="G98" s="49">
        <v>-69.7</v>
      </c>
      <c r="H98" s="49">
        <v>-49.214393000000001</v>
      </c>
      <c r="I98" s="49">
        <v>-56.1</v>
      </c>
      <c r="J98" s="49">
        <v>-39.300000000000004</v>
      </c>
      <c r="K98" s="49">
        <v>-51.698199999999986</v>
      </c>
      <c r="L98" s="49">
        <v>-150.4</v>
      </c>
      <c r="M98" s="49">
        <v>-161.9</v>
      </c>
      <c r="N98" s="49">
        <v>-234.4</v>
      </c>
      <c r="O98" s="49">
        <v>-131.69999999999999</v>
      </c>
      <c r="P98" s="49">
        <v>-58.6</v>
      </c>
      <c r="Q98" s="49">
        <v>-133.08020242000001</v>
      </c>
      <c r="R98" s="49">
        <v>-122.9</v>
      </c>
      <c r="S98" s="49">
        <v>-826.96891424</v>
      </c>
      <c r="T98" s="49">
        <v>-95.220631499999996</v>
      </c>
      <c r="U98" s="49">
        <v>-430.44553537999997</v>
      </c>
      <c r="V98" s="2"/>
      <c r="W98" s="2"/>
      <c r="X98" s="2"/>
      <c r="Y98" s="2"/>
      <c r="Z98" s="2"/>
    </row>
    <row r="99" spans="1:26" ht="13.5">
      <c r="A99" s="51" t="s">
        <v>285</v>
      </c>
      <c r="B99" s="16" t="s">
        <v>237</v>
      </c>
      <c r="C99" s="49">
        <v>12</v>
      </c>
      <c r="D99" s="49">
        <v>-5.0999999999999996</v>
      </c>
      <c r="E99" s="49">
        <v>-9.6</v>
      </c>
      <c r="F99" s="49">
        <v>-5.5</v>
      </c>
      <c r="G99" s="49">
        <v>0</v>
      </c>
      <c r="H99" s="49">
        <v>0</v>
      </c>
      <c r="I99" s="49">
        <v>0.1</v>
      </c>
      <c r="J99" s="49">
        <v>0</v>
      </c>
      <c r="K99" s="49">
        <v>0</v>
      </c>
      <c r="L99" s="49">
        <v>0</v>
      </c>
      <c r="M99" s="49">
        <v>0</v>
      </c>
      <c r="N99" s="49">
        <v>0</v>
      </c>
      <c r="O99" s="49">
        <v>0</v>
      </c>
      <c r="P99" s="49">
        <v>0</v>
      </c>
      <c r="Q99" s="49">
        <v>0</v>
      </c>
      <c r="R99" s="49">
        <v>0</v>
      </c>
      <c r="S99" s="49">
        <v>0</v>
      </c>
      <c r="T99" s="49">
        <v>0</v>
      </c>
      <c r="U99" s="49">
        <v>-23.770199290000001</v>
      </c>
    </row>
    <row r="100" spans="1:26" ht="13.5">
      <c r="A100" s="46" t="s">
        <v>187</v>
      </c>
      <c r="B100" s="92" t="s">
        <v>558</v>
      </c>
      <c r="C100" s="49">
        <f t="shared" ref="C100:T100" si="31">C101+C102</f>
        <v>2.8</v>
      </c>
      <c r="D100" s="49">
        <f t="shared" si="31"/>
        <v>8.5000000000000853</v>
      </c>
      <c r="E100" s="49">
        <f t="shared" si="31"/>
        <v>-7.1999999999999318</v>
      </c>
      <c r="F100" s="49">
        <f t="shared" si="31"/>
        <v>13.599999999999909</v>
      </c>
      <c r="G100" s="49">
        <f t="shared" si="31"/>
        <v>-13.599999999999909</v>
      </c>
      <c r="H100" s="49">
        <f t="shared" si="31"/>
        <v>4.1999999999999318</v>
      </c>
      <c r="I100" s="49">
        <f t="shared" si="31"/>
        <v>3.6000000000001364</v>
      </c>
      <c r="J100" s="49">
        <f t="shared" si="31"/>
        <v>3.1000000000002075</v>
      </c>
      <c r="K100" s="49">
        <f t="shared" si="31"/>
        <v>20.200000000000031</v>
      </c>
      <c r="L100" s="49">
        <f t="shared" si="31"/>
        <v>86.100099999999827</v>
      </c>
      <c r="M100" s="49">
        <f t="shared" si="31"/>
        <v>67.300000000000466</v>
      </c>
      <c r="N100" s="49">
        <f t="shared" si="31"/>
        <v>173.27740600000018</v>
      </c>
      <c r="O100" s="49">
        <f t="shared" si="31"/>
        <v>87.136707030000366</v>
      </c>
      <c r="P100" s="49">
        <f t="shared" si="31"/>
        <v>430.2570671200001</v>
      </c>
      <c r="Q100" s="49">
        <f t="shared" si="31"/>
        <v>-373.29157543000144</v>
      </c>
      <c r="R100" s="49">
        <f t="shared" si="31"/>
        <v>119.0005014906011</v>
      </c>
      <c r="S100" s="49">
        <f t="shared" si="31"/>
        <v>95.735324853599991</v>
      </c>
      <c r="T100" s="49">
        <f t="shared" si="31"/>
        <v>152.13036044999967</v>
      </c>
      <c r="U100" s="49">
        <f>U101+U102</f>
        <v>-325.71994487409381</v>
      </c>
    </row>
    <row r="101" spans="1:26" ht="13.5">
      <c r="A101" s="48" t="s">
        <v>135</v>
      </c>
      <c r="B101" s="92" t="s">
        <v>232</v>
      </c>
      <c r="C101" s="49">
        <v>2.8</v>
      </c>
      <c r="D101" s="49">
        <f t="shared" ref="D101:R101" si="32">D189-C189</f>
        <v>30.573108000000012</v>
      </c>
      <c r="E101" s="49">
        <f t="shared" si="32"/>
        <v>-35.887004000000012</v>
      </c>
      <c r="F101" s="49">
        <f t="shared" si="32"/>
        <v>-5.7286450000000073</v>
      </c>
      <c r="G101" s="49">
        <f t="shared" si="32"/>
        <v>-22.263205999999993</v>
      </c>
      <c r="H101" s="49">
        <f t="shared" si="32"/>
        <v>-2.4736849999999961</v>
      </c>
      <c r="I101" s="49">
        <f t="shared" si="32"/>
        <v>6.9898510399999942</v>
      </c>
      <c r="J101" s="49">
        <f t="shared" si="32"/>
        <v>-7.6501060399999972</v>
      </c>
      <c r="K101" s="49">
        <f t="shared" si="32"/>
        <v>12.669034000000003</v>
      </c>
      <c r="L101" s="49">
        <f t="shared" si="32"/>
        <v>86.071190999999999</v>
      </c>
      <c r="M101" s="49">
        <f t="shared" si="32"/>
        <v>67.323179999999979</v>
      </c>
      <c r="N101" s="49">
        <f t="shared" si="32"/>
        <v>173.26288600000001</v>
      </c>
      <c r="O101" s="49">
        <f t="shared" si="32"/>
        <v>6.1091940000000022</v>
      </c>
      <c r="P101" s="49">
        <f t="shared" si="32"/>
        <v>512.52672899999993</v>
      </c>
      <c r="Q101" s="49">
        <f t="shared" si="32"/>
        <v>-295.76162590000001</v>
      </c>
      <c r="R101" s="49">
        <f t="shared" si="32"/>
        <v>218.95389420640015</v>
      </c>
      <c r="S101" s="49">
        <f>S189-R189</f>
        <v>-44.349233816100195</v>
      </c>
      <c r="T101" s="49">
        <f t="shared" ref="T101:U101" si="33">T189-S189</f>
        <v>189.50219901950004</v>
      </c>
      <c r="U101" s="49">
        <f t="shared" si="33"/>
        <v>-458.98161663409996</v>
      </c>
    </row>
    <row r="102" spans="1:26" ht="13.5">
      <c r="A102" s="48" t="s">
        <v>137</v>
      </c>
      <c r="B102" s="92" t="s">
        <v>559</v>
      </c>
      <c r="C102" s="49">
        <v>0</v>
      </c>
      <c r="D102" s="49">
        <v>-22.073107999999927</v>
      </c>
      <c r="E102" s="49">
        <v>28.68700400000008</v>
      </c>
      <c r="F102" s="49">
        <v>19.328644999999916</v>
      </c>
      <c r="G102" s="49">
        <v>8.6632060000000841</v>
      </c>
      <c r="H102" s="49">
        <v>6.6736849999999279</v>
      </c>
      <c r="I102" s="49">
        <v>-3.3898510399998578</v>
      </c>
      <c r="J102" s="49">
        <v>10.750106040000205</v>
      </c>
      <c r="K102" s="49">
        <v>7.5309660000000278</v>
      </c>
      <c r="L102" s="49">
        <v>2.8908999999828211E-2</v>
      </c>
      <c r="M102" s="49">
        <v>-2.3179999999513257E-2</v>
      </c>
      <c r="N102" s="49">
        <v>1.452000000017506E-2</v>
      </c>
      <c r="O102" s="49">
        <v>81.027513030000364</v>
      </c>
      <c r="P102" s="49">
        <v>-82.26966187999983</v>
      </c>
      <c r="Q102" s="49">
        <v>-77.529949530001431</v>
      </c>
      <c r="R102" s="49">
        <v>-99.953392715799055</v>
      </c>
      <c r="S102" s="49">
        <v>140.08455866970019</v>
      </c>
      <c r="T102" s="49">
        <v>-37.371838569500369</v>
      </c>
      <c r="U102" s="49">
        <v>133.26167176000615</v>
      </c>
    </row>
    <row r="103" spans="1:26" ht="13.5">
      <c r="A103" s="45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</row>
    <row r="104" spans="1:26" ht="13.5">
      <c r="A104" s="54" t="s">
        <v>30</v>
      </c>
      <c r="C104" s="49">
        <f t="shared" ref="C104:S104" si="34">C81-C83+C90-C100</f>
        <v>-1.6875389974302379E-14</v>
      </c>
      <c r="D104" s="49">
        <f t="shared" si="34"/>
        <v>0</v>
      </c>
      <c r="E104" s="49">
        <f t="shared" si="34"/>
        <v>-1.1368683772161603E-13</v>
      </c>
      <c r="F104" s="49">
        <f t="shared" si="34"/>
        <v>1.1368683772161603E-13</v>
      </c>
      <c r="G104" s="49">
        <f t="shared" si="34"/>
        <v>1.1368683772161603E-13</v>
      </c>
      <c r="H104" s="49">
        <f t="shared" si="34"/>
        <v>0</v>
      </c>
      <c r="I104" s="49">
        <f t="shared" si="34"/>
        <v>0</v>
      </c>
      <c r="J104" s="49">
        <f t="shared" si="34"/>
        <v>0</v>
      </c>
      <c r="K104" s="49">
        <f t="shared" si="34"/>
        <v>-2.2737367544323206E-13</v>
      </c>
      <c r="L104" s="49">
        <f t="shared" si="34"/>
        <v>0</v>
      </c>
      <c r="M104" s="49">
        <f t="shared" si="34"/>
        <v>0</v>
      </c>
      <c r="N104" s="49">
        <f t="shared" si="34"/>
        <v>-4.5474735088646412E-13</v>
      </c>
      <c r="O104" s="49">
        <f t="shared" si="34"/>
        <v>0</v>
      </c>
      <c r="P104" s="49">
        <f t="shared" si="34"/>
        <v>9.0949470177292824E-13</v>
      </c>
      <c r="Q104" s="49">
        <f t="shared" si="34"/>
        <v>1.8189894035458565E-12</v>
      </c>
      <c r="R104" s="49">
        <f t="shared" si="34"/>
        <v>-6.9140116920607397E-7</v>
      </c>
      <c r="S104" s="49">
        <f t="shared" si="34"/>
        <v>3.9999349610297941E-8</v>
      </c>
      <c r="T104" s="49">
        <f>T81-T83+T90-T100</f>
        <v>9.0949470177292824E-13</v>
      </c>
      <c r="U104" s="49">
        <f>U81-U83+U90-U100</f>
        <v>0</v>
      </c>
    </row>
    <row r="105" spans="1:26" ht="13.5">
      <c r="A105" s="45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</row>
    <row r="106" spans="1:26" ht="13.5">
      <c r="A106" s="45" t="s">
        <v>53</v>
      </c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</row>
    <row r="107" spans="1:26" ht="13.5">
      <c r="A107" s="45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</row>
    <row r="108" spans="1:26" ht="13.5">
      <c r="A108" s="45" t="s">
        <v>193</v>
      </c>
      <c r="B108" s="92" t="s">
        <v>230</v>
      </c>
      <c r="C108" s="49">
        <f t="shared" ref="C108:T108" si="35">C75-C78-C83</f>
        <v>-153.6</v>
      </c>
      <c r="D108" s="49">
        <f t="shared" si="35"/>
        <v>-260.00299999999993</v>
      </c>
      <c r="E108" s="49">
        <f t="shared" si="35"/>
        <v>-362.24077998400003</v>
      </c>
      <c r="F108" s="49">
        <f t="shared" si="35"/>
        <v>-313.36836917799997</v>
      </c>
      <c r="G108" s="49">
        <f t="shared" si="35"/>
        <v>-399.64506249819965</v>
      </c>
      <c r="H108" s="49">
        <f t="shared" si="35"/>
        <v>-184.08483033980031</v>
      </c>
      <c r="I108" s="49">
        <f t="shared" si="35"/>
        <v>-98.405999999999892</v>
      </c>
      <c r="J108" s="49">
        <f t="shared" si="35"/>
        <v>-102.33783428000012</v>
      </c>
      <c r="K108" s="49">
        <f t="shared" si="35"/>
        <v>-131.97668239463755</v>
      </c>
      <c r="L108" s="49">
        <f t="shared" si="35"/>
        <v>231.26399999999984</v>
      </c>
      <c r="M108" s="49">
        <f t="shared" si="35"/>
        <v>-207.59999999999951</v>
      </c>
      <c r="N108" s="49">
        <f t="shared" si="35"/>
        <v>-419.95239400000025</v>
      </c>
      <c r="O108" s="49">
        <f t="shared" si="35"/>
        <v>-805.76329296999961</v>
      </c>
      <c r="P108" s="49">
        <f t="shared" si="35"/>
        <v>-1226.6429328799989</v>
      </c>
      <c r="Q108" s="49">
        <f t="shared" si="35"/>
        <v>-1263.2082107099998</v>
      </c>
      <c r="R108" s="49">
        <f t="shared" si="35"/>
        <v>-1356.3994992008002</v>
      </c>
      <c r="S108" s="49">
        <f t="shared" si="35"/>
        <v>-854.15753862640065</v>
      </c>
      <c r="T108" s="49">
        <f t="shared" si="35"/>
        <v>-727.36146756999949</v>
      </c>
      <c r="U108" s="49">
        <f>U75-U78-U83</f>
        <v>-660.56110884409372</v>
      </c>
    </row>
    <row r="109" spans="1:26" ht="13.5">
      <c r="A109" s="45" t="s">
        <v>141</v>
      </c>
      <c r="B109" s="16" t="s">
        <v>236</v>
      </c>
      <c r="C109" s="49">
        <f t="shared" ref="C109:T109" si="36">SUM(C110:C111)</f>
        <v>26.8</v>
      </c>
      <c r="D109" s="49">
        <f t="shared" si="36"/>
        <v>7.9</v>
      </c>
      <c r="E109" s="49">
        <f t="shared" si="36"/>
        <v>28.4</v>
      </c>
      <c r="F109" s="49">
        <f t="shared" si="36"/>
        <v>64</v>
      </c>
      <c r="G109" s="49">
        <f t="shared" si="36"/>
        <v>95.9</v>
      </c>
      <c r="H109" s="49">
        <f t="shared" si="36"/>
        <v>84</v>
      </c>
      <c r="I109" s="49">
        <f t="shared" si="36"/>
        <v>12.700000000000001</v>
      </c>
      <c r="J109" s="49">
        <f t="shared" si="36"/>
        <v>-29.799999999999997</v>
      </c>
      <c r="K109" s="49">
        <f t="shared" si="36"/>
        <v>-24.7</v>
      </c>
      <c r="L109" s="49">
        <f t="shared" si="36"/>
        <v>-258.8</v>
      </c>
      <c r="M109" s="49">
        <f t="shared" si="36"/>
        <v>-97.1</v>
      </c>
      <c r="N109" s="49">
        <f t="shared" si="36"/>
        <v>-43.170200000000001</v>
      </c>
      <c r="O109" s="49">
        <f t="shared" si="36"/>
        <v>-10</v>
      </c>
      <c r="P109" s="49">
        <f t="shared" si="36"/>
        <v>-22.4</v>
      </c>
      <c r="Q109" s="49">
        <f t="shared" si="36"/>
        <v>-198.1</v>
      </c>
      <c r="R109" s="49">
        <f t="shared" si="36"/>
        <v>-26.8</v>
      </c>
      <c r="S109" s="49">
        <f t="shared" si="36"/>
        <v>-23.622902630000002</v>
      </c>
      <c r="T109" s="49">
        <f t="shared" si="36"/>
        <v>-8.5997030999999993</v>
      </c>
      <c r="U109" s="49">
        <f>SUM(U110:U111)</f>
        <v>-45.219116370000002</v>
      </c>
    </row>
    <row r="110" spans="1:26" ht="13.5">
      <c r="A110" s="46" t="s">
        <v>142</v>
      </c>
      <c r="B110" s="16" t="s">
        <v>237</v>
      </c>
      <c r="C110" s="49">
        <f t="shared" ref="C110:U110" si="37">C99</f>
        <v>12</v>
      </c>
      <c r="D110" s="49">
        <f t="shared" si="37"/>
        <v>-5.0999999999999996</v>
      </c>
      <c r="E110" s="49">
        <f t="shared" si="37"/>
        <v>-9.6</v>
      </c>
      <c r="F110" s="49">
        <f t="shared" si="37"/>
        <v>-5.5</v>
      </c>
      <c r="G110" s="49">
        <f t="shared" si="37"/>
        <v>0</v>
      </c>
      <c r="H110" s="49">
        <f t="shared" si="37"/>
        <v>0</v>
      </c>
      <c r="I110" s="49">
        <f t="shared" si="37"/>
        <v>0.1</v>
      </c>
      <c r="J110" s="49">
        <f t="shared" si="37"/>
        <v>0</v>
      </c>
      <c r="K110" s="49">
        <f t="shared" si="37"/>
        <v>0</v>
      </c>
      <c r="L110" s="49">
        <f t="shared" si="37"/>
        <v>0</v>
      </c>
      <c r="M110" s="49">
        <f t="shared" si="37"/>
        <v>0</v>
      </c>
      <c r="N110" s="49">
        <f t="shared" si="37"/>
        <v>0</v>
      </c>
      <c r="O110" s="49">
        <f t="shared" si="37"/>
        <v>0</v>
      </c>
      <c r="P110" s="49">
        <f t="shared" si="37"/>
        <v>0</v>
      </c>
      <c r="Q110" s="49">
        <f t="shared" si="37"/>
        <v>0</v>
      </c>
      <c r="R110" s="49">
        <f t="shared" si="37"/>
        <v>0</v>
      </c>
      <c r="S110" s="49">
        <f t="shared" si="37"/>
        <v>0</v>
      </c>
      <c r="T110" s="49">
        <f t="shared" si="37"/>
        <v>0</v>
      </c>
      <c r="U110" s="49">
        <f t="shared" si="37"/>
        <v>-23.770199290000001</v>
      </c>
    </row>
    <row r="111" spans="1:26" ht="13.5">
      <c r="A111" s="46" t="s">
        <v>143</v>
      </c>
      <c r="B111" s="16" t="s">
        <v>238</v>
      </c>
      <c r="C111" s="49">
        <f t="shared" ref="C111:U111" si="38">C94</f>
        <v>14.8</v>
      </c>
      <c r="D111" s="49">
        <f t="shared" si="38"/>
        <v>13</v>
      </c>
      <c r="E111" s="49">
        <f t="shared" si="38"/>
        <v>38</v>
      </c>
      <c r="F111" s="49">
        <f t="shared" si="38"/>
        <v>69.5</v>
      </c>
      <c r="G111" s="49">
        <f t="shared" si="38"/>
        <v>95.9</v>
      </c>
      <c r="H111" s="49">
        <f t="shared" si="38"/>
        <v>84</v>
      </c>
      <c r="I111" s="49">
        <f t="shared" si="38"/>
        <v>12.600000000000001</v>
      </c>
      <c r="J111" s="49">
        <f t="shared" si="38"/>
        <v>-29.799999999999997</v>
      </c>
      <c r="K111" s="49">
        <f t="shared" si="38"/>
        <v>-24.7</v>
      </c>
      <c r="L111" s="49">
        <f t="shared" si="38"/>
        <v>-258.8</v>
      </c>
      <c r="M111" s="49">
        <f t="shared" si="38"/>
        <v>-97.1</v>
      </c>
      <c r="N111" s="49">
        <f t="shared" si="38"/>
        <v>-43.170200000000001</v>
      </c>
      <c r="O111" s="49">
        <f t="shared" si="38"/>
        <v>-10</v>
      </c>
      <c r="P111" s="49">
        <f t="shared" si="38"/>
        <v>-22.4</v>
      </c>
      <c r="Q111" s="49">
        <f t="shared" si="38"/>
        <v>-198.1</v>
      </c>
      <c r="R111" s="49">
        <f t="shared" si="38"/>
        <v>-26.8</v>
      </c>
      <c r="S111" s="49">
        <f t="shared" si="38"/>
        <v>-23.622902630000002</v>
      </c>
      <c r="T111" s="49">
        <f t="shared" si="38"/>
        <v>-8.5997030999999993</v>
      </c>
      <c r="U111" s="49">
        <f t="shared" si="38"/>
        <v>-21.448917080000001</v>
      </c>
    </row>
    <row r="112" spans="1:26" ht="13.5">
      <c r="A112" s="45" t="s">
        <v>194</v>
      </c>
      <c r="B112" s="92" t="s">
        <v>231</v>
      </c>
      <c r="C112" s="49">
        <f t="shared" ref="C112:T112" si="39">C108+C109</f>
        <v>-126.8</v>
      </c>
      <c r="D112" s="49">
        <f t="shared" si="39"/>
        <v>-252.10299999999992</v>
      </c>
      <c r="E112" s="49">
        <f t="shared" si="39"/>
        <v>-333.84077998400005</v>
      </c>
      <c r="F112" s="49">
        <f t="shared" si="39"/>
        <v>-249.36836917799997</v>
      </c>
      <c r="G112" s="49">
        <f t="shared" si="39"/>
        <v>-303.74506249819967</v>
      </c>
      <c r="H112" s="49">
        <f t="shared" si="39"/>
        <v>-100.08483033980031</v>
      </c>
      <c r="I112" s="49">
        <f t="shared" si="39"/>
        <v>-85.705999999999889</v>
      </c>
      <c r="J112" s="49">
        <f t="shared" si="39"/>
        <v>-132.13783428000011</v>
      </c>
      <c r="K112" s="49">
        <f t="shared" si="39"/>
        <v>-156.67668239463754</v>
      </c>
      <c r="L112" s="49">
        <f t="shared" si="39"/>
        <v>-27.536000000000172</v>
      </c>
      <c r="M112" s="49">
        <f t="shared" si="39"/>
        <v>-304.69999999999948</v>
      </c>
      <c r="N112" s="49">
        <f t="shared" si="39"/>
        <v>-463.12259400000028</v>
      </c>
      <c r="O112" s="49">
        <f t="shared" si="39"/>
        <v>-815.76329296999961</v>
      </c>
      <c r="P112" s="49">
        <f t="shared" si="39"/>
        <v>-1249.0429328799989</v>
      </c>
      <c r="Q112" s="49">
        <f t="shared" si="39"/>
        <v>-1461.3082107099997</v>
      </c>
      <c r="R112" s="49">
        <f t="shared" si="39"/>
        <v>-1383.1994992008001</v>
      </c>
      <c r="S112" s="49">
        <f t="shared" si="39"/>
        <v>-877.78044125640065</v>
      </c>
      <c r="T112" s="49">
        <f t="shared" si="39"/>
        <v>-735.96117066999955</v>
      </c>
      <c r="U112" s="49">
        <f>U108+U109</f>
        <v>-705.78022521409378</v>
      </c>
    </row>
    <row r="113" spans="1:21" ht="13.5">
      <c r="A113" s="45" t="s">
        <v>188</v>
      </c>
      <c r="B113" s="16" t="s">
        <v>239</v>
      </c>
      <c r="C113" s="49">
        <f t="shared" ref="C113:U113" si="40">C108+C67</f>
        <v>-99</v>
      </c>
      <c r="D113" s="49">
        <f t="shared" si="40"/>
        <v>-202.40299999999993</v>
      </c>
      <c r="E113" s="49">
        <f t="shared" si="40"/>
        <v>-277.14077998400001</v>
      </c>
      <c r="F113" s="49">
        <f t="shared" si="40"/>
        <v>-185.22246917799995</v>
      </c>
      <c r="G113" s="49">
        <f t="shared" si="40"/>
        <v>-249.24516249819965</v>
      </c>
      <c r="H113" s="49">
        <f t="shared" si="40"/>
        <v>-14.246879229800328</v>
      </c>
      <c r="I113" s="49">
        <f t="shared" si="40"/>
        <v>19.065900000000113</v>
      </c>
      <c r="J113" s="49">
        <f t="shared" si="40"/>
        <v>44.362165719999865</v>
      </c>
      <c r="K113" s="49">
        <f t="shared" si="40"/>
        <v>36.623317605362445</v>
      </c>
      <c r="L113" s="49">
        <f t="shared" si="40"/>
        <v>372.17299999999983</v>
      </c>
      <c r="M113" s="49">
        <f t="shared" si="40"/>
        <v>-87.499999999999517</v>
      </c>
      <c r="N113" s="49">
        <f t="shared" si="40"/>
        <v>-316.35239400000023</v>
      </c>
      <c r="O113" s="49">
        <f t="shared" si="40"/>
        <v>-708.30329296999957</v>
      </c>
      <c r="P113" s="49">
        <f t="shared" si="40"/>
        <v>-1106.1429328799989</v>
      </c>
      <c r="Q113" s="49">
        <f t="shared" si="40"/>
        <v>-1092.0308857499997</v>
      </c>
      <c r="R113" s="49">
        <f t="shared" si="40"/>
        <v>-1150.3994992008002</v>
      </c>
      <c r="S113" s="49">
        <f t="shared" si="40"/>
        <v>-566.21544597640059</v>
      </c>
      <c r="T113" s="49">
        <f t="shared" si="40"/>
        <v>-473.81150670999955</v>
      </c>
      <c r="U113" s="49">
        <f t="shared" si="40"/>
        <v>-423.05910723409374</v>
      </c>
    </row>
    <row r="114" spans="1:21" ht="13.5">
      <c r="A114" s="45" t="s">
        <v>189</v>
      </c>
      <c r="B114" s="16" t="s">
        <v>240</v>
      </c>
      <c r="C114" s="49">
        <f t="shared" ref="C114:U114" si="41">C112+C67</f>
        <v>-72.199999999999989</v>
      </c>
      <c r="D114" s="49">
        <f t="shared" si="41"/>
        <v>-194.50299999999993</v>
      </c>
      <c r="E114" s="49">
        <f t="shared" si="41"/>
        <v>-248.74077998400006</v>
      </c>
      <c r="F114" s="49">
        <f t="shared" si="41"/>
        <v>-121.22246917799995</v>
      </c>
      <c r="G114" s="49">
        <f t="shared" si="41"/>
        <v>-153.34516249819967</v>
      </c>
      <c r="H114" s="49">
        <f t="shared" si="41"/>
        <v>69.753120770199672</v>
      </c>
      <c r="I114" s="49">
        <f t="shared" si="41"/>
        <v>31.765900000000116</v>
      </c>
      <c r="J114" s="49">
        <f t="shared" si="41"/>
        <v>14.562165719999882</v>
      </c>
      <c r="K114" s="49">
        <f t="shared" si="41"/>
        <v>11.923317605362456</v>
      </c>
      <c r="L114" s="49">
        <f t="shared" si="41"/>
        <v>113.37299999999982</v>
      </c>
      <c r="M114" s="49">
        <f t="shared" si="41"/>
        <v>-184.59999999999948</v>
      </c>
      <c r="N114" s="49">
        <f t="shared" si="41"/>
        <v>-359.52259400000025</v>
      </c>
      <c r="O114" s="49">
        <f t="shared" si="41"/>
        <v>-718.30329296999957</v>
      </c>
      <c r="P114" s="49">
        <f t="shared" si="41"/>
        <v>-1128.5429328799989</v>
      </c>
      <c r="Q114" s="49">
        <f t="shared" si="41"/>
        <v>-1290.1308857499996</v>
      </c>
      <c r="R114" s="49">
        <f t="shared" si="41"/>
        <v>-1177.1994992008001</v>
      </c>
      <c r="S114" s="49">
        <f t="shared" si="41"/>
        <v>-589.83834860640059</v>
      </c>
      <c r="T114" s="49">
        <f t="shared" si="41"/>
        <v>-482.4112098099996</v>
      </c>
      <c r="U114" s="49">
        <f t="shared" si="41"/>
        <v>-468.2782236040938</v>
      </c>
    </row>
    <row r="115" spans="1:21" ht="13.5">
      <c r="A115" s="45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</row>
    <row r="116" spans="1:21" ht="15">
      <c r="A116" s="1" t="s">
        <v>23</v>
      </c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1" ht="13.5">
      <c r="A117" s="17" t="s">
        <v>55</v>
      </c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1" ht="13.5">
      <c r="A118" s="17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1" ht="13.5">
      <c r="A119" s="45" t="s">
        <v>24</v>
      </c>
      <c r="C119" s="2">
        <f t="shared" ref="C119:U119" si="42">C120+C123+C126+C131</f>
        <v>-250.85999999999999</v>
      </c>
      <c r="D119" s="2">
        <f t="shared" si="42"/>
        <v>-569.97</v>
      </c>
      <c r="E119" s="2">
        <f t="shared" si="42"/>
        <v>-607.9000000000002</v>
      </c>
      <c r="F119" s="2">
        <f t="shared" si="42"/>
        <v>-345.76999999999992</v>
      </c>
      <c r="G119" s="2">
        <f t="shared" si="42"/>
        <v>-190.57999999999998</v>
      </c>
      <c r="H119" s="2">
        <f t="shared" si="42"/>
        <v>-222.74250218297195</v>
      </c>
      <c r="I119" s="2">
        <f t="shared" si="42"/>
        <v>-215.31023634409001</v>
      </c>
      <c r="J119" s="2">
        <f t="shared" si="42"/>
        <v>-219.58218327648234</v>
      </c>
      <c r="K119" s="2">
        <f t="shared" si="42"/>
        <v>-388.73502012364349</v>
      </c>
      <c r="L119" s="2">
        <f t="shared" si="42"/>
        <v>-360.27626931582301</v>
      </c>
      <c r="M119" s="2">
        <f t="shared" si="42"/>
        <v>-721.77442260783505</v>
      </c>
      <c r="N119" s="2">
        <f t="shared" si="42"/>
        <v>-1188.5901398516803</v>
      </c>
      <c r="O119" s="2">
        <f t="shared" si="42"/>
        <v>-1995.4119630484729</v>
      </c>
      <c r="P119" s="2">
        <f t="shared" si="42"/>
        <v>-2809.8360341987136</v>
      </c>
      <c r="Q119" s="2">
        <f t="shared" si="42"/>
        <v>-1140.4656437214617</v>
      </c>
      <c r="R119" s="2">
        <f t="shared" si="42"/>
        <v>-1189.3578902042007</v>
      </c>
      <c r="S119" s="2">
        <f t="shared" si="42"/>
        <v>-1769.1996291265816</v>
      </c>
      <c r="T119" s="2">
        <f t="shared" si="42"/>
        <v>-1852.760208413054</v>
      </c>
      <c r="U119" s="2">
        <f t="shared" si="42"/>
        <v>-929.79191679443329</v>
      </c>
    </row>
    <row r="120" spans="1:21" ht="13.5">
      <c r="A120" s="46" t="s">
        <v>25</v>
      </c>
      <c r="C120" s="2">
        <f t="shared" ref="C120:U120" si="43">C121-C122</f>
        <v>-323.01</v>
      </c>
      <c r="D120" s="2">
        <f t="shared" si="43"/>
        <v>-587.92000000000007</v>
      </c>
      <c r="E120" s="2">
        <f t="shared" si="43"/>
        <v>-786.82000000000016</v>
      </c>
      <c r="F120" s="2">
        <f t="shared" si="43"/>
        <v>-693.04</v>
      </c>
      <c r="G120" s="2">
        <f t="shared" si="43"/>
        <v>-535.25</v>
      </c>
      <c r="H120" s="2">
        <f t="shared" si="43"/>
        <v>-561.8900000000001</v>
      </c>
      <c r="I120" s="2">
        <f t="shared" si="43"/>
        <v>-540.86999999999989</v>
      </c>
      <c r="J120" s="2">
        <f t="shared" si="43"/>
        <v>-482.99</v>
      </c>
      <c r="K120" s="2">
        <f t="shared" si="43"/>
        <v>-635.92000000000007</v>
      </c>
      <c r="L120" s="2">
        <f t="shared" si="43"/>
        <v>-908.15999999999985</v>
      </c>
      <c r="M120" s="2">
        <f t="shared" si="43"/>
        <v>-1211.27</v>
      </c>
      <c r="N120" s="2">
        <f t="shared" si="43"/>
        <v>-2036.27</v>
      </c>
      <c r="O120" s="2">
        <f t="shared" si="43"/>
        <v>-2882.7099999999996</v>
      </c>
      <c r="P120" s="2">
        <f t="shared" si="43"/>
        <v>-3836.1799999999994</v>
      </c>
      <c r="Q120" s="2">
        <f t="shared" si="43"/>
        <v>-2400.13</v>
      </c>
      <c r="R120" s="2">
        <f t="shared" si="43"/>
        <v>-2590.66</v>
      </c>
      <c r="S120" s="2">
        <f t="shared" si="43"/>
        <v>-3404.2999999999997</v>
      </c>
      <c r="T120" s="2">
        <f t="shared" si="43"/>
        <v>-4214.92</v>
      </c>
      <c r="U120" s="2">
        <f t="shared" si="43"/>
        <v>-3494.87</v>
      </c>
    </row>
    <row r="121" spans="1:21" ht="13.5">
      <c r="A121" s="48" t="s">
        <v>330</v>
      </c>
      <c r="C121" s="2">
        <f t="shared" ref="C121:T121" si="44">ROUND(C12/C237,2)</f>
        <v>248.76</v>
      </c>
      <c r="D121" s="2">
        <f t="shared" si="44"/>
        <v>310.32</v>
      </c>
      <c r="E121" s="2">
        <f t="shared" si="44"/>
        <v>377.06</v>
      </c>
      <c r="F121" s="2">
        <f t="shared" si="44"/>
        <v>299.95999999999998</v>
      </c>
      <c r="G121" s="2">
        <f t="shared" si="44"/>
        <v>323.88</v>
      </c>
      <c r="H121" s="2">
        <f t="shared" si="44"/>
        <v>458.93</v>
      </c>
      <c r="I121" s="2">
        <f t="shared" si="44"/>
        <v>473.91</v>
      </c>
      <c r="J121" s="2">
        <f t="shared" si="44"/>
        <v>601.19000000000005</v>
      </c>
      <c r="K121" s="2">
        <f t="shared" si="44"/>
        <v>828.3</v>
      </c>
      <c r="L121" s="2">
        <f t="shared" si="44"/>
        <v>1081.6400000000001</v>
      </c>
      <c r="M121" s="2">
        <f t="shared" si="44"/>
        <v>1470.63</v>
      </c>
      <c r="N121" s="2">
        <f t="shared" si="44"/>
        <v>1663.94</v>
      </c>
      <c r="O121" s="2">
        <f t="shared" si="44"/>
        <v>2082.8200000000002</v>
      </c>
      <c r="P121" s="2">
        <f t="shared" si="44"/>
        <v>2406.5500000000002</v>
      </c>
      <c r="Q121" s="2">
        <f t="shared" si="44"/>
        <v>1893.72</v>
      </c>
      <c r="R121" s="2">
        <f t="shared" si="44"/>
        <v>2462.79</v>
      </c>
      <c r="S121" s="2">
        <f t="shared" si="44"/>
        <v>3246.93</v>
      </c>
      <c r="T121" s="2">
        <f t="shared" si="44"/>
        <v>3501.9</v>
      </c>
      <c r="U121" s="2">
        <f>ROUND(U12/U237,2)</f>
        <v>4249.55</v>
      </c>
    </row>
    <row r="122" spans="1:21" ht="13.5">
      <c r="A122" s="48" t="s">
        <v>331</v>
      </c>
      <c r="C122" s="2">
        <f t="shared" ref="C122:U122" si="45">ROUND(C15/C237,2)</f>
        <v>571.77</v>
      </c>
      <c r="D122" s="2">
        <f t="shared" si="45"/>
        <v>898.24</v>
      </c>
      <c r="E122" s="2">
        <f t="shared" si="45"/>
        <v>1163.8800000000001</v>
      </c>
      <c r="F122" s="2">
        <f t="shared" si="45"/>
        <v>993</v>
      </c>
      <c r="G122" s="2">
        <f t="shared" si="45"/>
        <v>859.13</v>
      </c>
      <c r="H122" s="2">
        <f t="shared" si="45"/>
        <v>1020.82</v>
      </c>
      <c r="I122" s="2">
        <f t="shared" si="45"/>
        <v>1014.78</v>
      </c>
      <c r="J122" s="2">
        <f t="shared" si="45"/>
        <v>1084.18</v>
      </c>
      <c r="K122" s="2">
        <f t="shared" si="45"/>
        <v>1464.22</v>
      </c>
      <c r="L122" s="2">
        <f t="shared" si="45"/>
        <v>1989.8</v>
      </c>
      <c r="M122" s="2">
        <f t="shared" si="45"/>
        <v>2681.9</v>
      </c>
      <c r="N122" s="2">
        <f t="shared" si="45"/>
        <v>3700.21</v>
      </c>
      <c r="O122" s="2">
        <f t="shared" si="45"/>
        <v>4965.53</v>
      </c>
      <c r="P122" s="2">
        <f t="shared" si="45"/>
        <v>6242.73</v>
      </c>
      <c r="Q122" s="2">
        <f t="shared" si="45"/>
        <v>4293.8500000000004</v>
      </c>
      <c r="R122" s="2">
        <f t="shared" si="45"/>
        <v>5053.45</v>
      </c>
      <c r="S122" s="2">
        <f t="shared" si="45"/>
        <v>6651.23</v>
      </c>
      <c r="T122" s="2">
        <f t="shared" si="45"/>
        <v>7716.82</v>
      </c>
      <c r="U122" s="2">
        <f t="shared" si="45"/>
        <v>7744.42</v>
      </c>
    </row>
    <row r="123" spans="1:21" ht="13.5">
      <c r="A123" s="46" t="s">
        <v>332</v>
      </c>
      <c r="C123" s="2">
        <f t="shared" ref="C123:U123" si="46">C124-C125</f>
        <v>18.950000000000003</v>
      </c>
      <c r="D123" s="2">
        <f t="shared" si="46"/>
        <v>4.3500000000000085</v>
      </c>
      <c r="E123" s="2">
        <f t="shared" si="46"/>
        <v>-144.88000000000002</v>
      </c>
      <c r="F123" s="2">
        <f t="shared" si="46"/>
        <v>-51.829999999999984</v>
      </c>
      <c r="G123" s="2">
        <f t="shared" si="46"/>
        <v>1.9699999999999989</v>
      </c>
      <c r="H123" s="2">
        <f t="shared" si="46"/>
        <v>52.199999999999989</v>
      </c>
      <c r="I123" s="2">
        <f t="shared" si="46"/>
        <v>76.97999999999999</v>
      </c>
      <c r="J123" s="2">
        <f t="shared" si="46"/>
        <v>35.449999999999989</v>
      </c>
      <c r="K123" s="2">
        <f t="shared" si="46"/>
        <v>53.860000000000014</v>
      </c>
      <c r="L123" s="2">
        <f t="shared" si="46"/>
        <v>55.95999999999998</v>
      </c>
      <c r="M123" s="2">
        <f t="shared" si="46"/>
        <v>68.839999999999918</v>
      </c>
      <c r="N123" s="2">
        <f t="shared" si="46"/>
        <v>161.68000000000006</v>
      </c>
      <c r="O123" s="2">
        <f t="shared" si="46"/>
        <v>162.06999999999994</v>
      </c>
      <c r="P123" s="2">
        <f t="shared" si="46"/>
        <v>24.159999999999854</v>
      </c>
      <c r="Q123" s="2">
        <f t="shared" si="46"/>
        <v>333.47</v>
      </c>
      <c r="R123" s="2">
        <f t="shared" si="46"/>
        <v>517.5</v>
      </c>
      <c r="S123" s="2">
        <f t="shared" si="46"/>
        <v>729.31</v>
      </c>
      <c r="T123" s="2">
        <f t="shared" si="46"/>
        <v>1101.3599999999999</v>
      </c>
      <c r="U123" s="2">
        <f t="shared" si="46"/>
        <v>1404.3300000000002</v>
      </c>
    </row>
    <row r="124" spans="1:21" ht="13.5">
      <c r="A124" s="48" t="s">
        <v>333</v>
      </c>
      <c r="C124" s="2">
        <f t="shared" ref="C124:U124" si="47">ROUND(C13/C237,2)</f>
        <v>78.59</v>
      </c>
      <c r="D124" s="2">
        <f t="shared" si="47"/>
        <v>98.04</v>
      </c>
      <c r="E124" s="2">
        <f t="shared" si="47"/>
        <v>171.1</v>
      </c>
      <c r="F124" s="2">
        <f t="shared" si="47"/>
        <v>293.73</v>
      </c>
      <c r="G124" s="2">
        <f t="shared" si="47"/>
        <v>209.81</v>
      </c>
      <c r="H124" s="2">
        <f t="shared" si="47"/>
        <v>244.03</v>
      </c>
      <c r="I124" s="2">
        <f t="shared" si="47"/>
        <v>313.7</v>
      </c>
      <c r="J124" s="2">
        <f t="shared" si="47"/>
        <v>392.03</v>
      </c>
      <c r="K124" s="2">
        <f t="shared" si="47"/>
        <v>442.32</v>
      </c>
      <c r="L124" s="2">
        <f t="shared" si="47"/>
        <v>535.76</v>
      </c>
      <c r="M124" s="2">
        <f t="shared" si="47"/>
        <v>693.03</v>
      </c>
      <c r="N124" s="2">
        <f t="shared" si="47"/>
        <v>887.07</v>
      </c>
      <c r="O124" s="2">
        <f t="shared" si="47"/>
        <v>1091.5999999999999</v>
      </c>
      <c r="P124" s="2">
        <f t="shared" si="47"/>
        <v>1256.55</v>
      </c>
      <c r="Q124" s="2">
        <f t="shared" si="47"/>
        <v>1308.28</v>
      </c>
      <c r="R124" s="2">
        <f t="shared" si="47"/>
        <v>1604.9</v>
      </c>
      <c r="S124" s="2">
        <f t="shared" si="47"/>
        <v>1984.55</v>
      </c>
      <c r="T124" s="2">
        <f t="shared" si="47"/>
        <v>2543.79</v>
      </c>
      <c r="U124" s="2">
        <f t="shared" si="47"/>
        <v>2963.51</v>
      </c>
    </row>
    <row r="125" spans="1:21" ht="13.5">
      <c r="A125" s="48" t="s">
        <v>334</v>
      </c>
      <c r="C125" s="2">
        <f t="shared" ref="C125:U125" si="48">ROUND(C16/C237,2)</f>
        <v>59.64</v>
      </c>
      <c r="D125" s="2">
        <f t="shared" si="48"/>
        <v>93.69</v>
      </c>
      <c r="E125" s="2">
        <f t="shared" si="48"/>
        <v>315.98</v>
      </c>
      <c r="F125" s="2">
        <f t="shared" si="48"/>
        <v>345.56</v>
      </c>
      <c r="G125" s="2">
        <f t="shared" si="48"/>
        <v>207.84</v>
      </c>
      <c r="H125" s="2">
        <f t="shared" si="48"/>
        <v>191.83</v>
      </c>
      <c r="I125" s="2">
        <f t="shared" si="48"/>
        <v>236.72</v>
      </c>
      <c r="J125" s="2">
        <f t="shared" si="48"/>
        <v>356.58</v>
      </c>
      <c r="K125" s="2">
        <f t="shared" si="48"/>
        <v>388.46</v>
      </c>
      <c r="L125" s="2">
        <f t="shared" si="48"/>
        <v>479.8</v>
      </c>
      <c r="M125" s="2">
        <f t="shared" si="48"/>
        <v>624.19000000000005</v>
      </c>
      <c r="N125" s="2">
        <f t="shared" si="48"/>
        <v>725.39</v>
      </c>
      <c r="O125" s="2">
        <f t="shared" si="48"/>
        <v>929.53</v>
      </c>
      <c r="P125" s="2">
        <f t="shared" si="48"/>
        <v>1232.3900000000001</v>
      </c>
      <c r="Q125" s="2">
        <f t="shared" si="48"/>
        <v>974.81</v>
      </c>
      <c r="R125" s="2">
        <f t="shared" si="48"/>
        <v>1087.4000000000001</v>
      </c>
      <c r="S125" s="2">
        <f t="shared" si="48"/>
        <v>1255.24</v>
      </c>
      <c r="T125" s="2">
        <f t="shared" si="48"/>
        <v>1442.43</v>
      </c>
      <c r="U125" s="2">
        <f t="shared" si="48"/>
        <v>1559.18</v>
      </c>
    </row>
    <row r="126" spans="1:21" ht="13.5">
      <c r="A126" s="46" t="s">
        <v>26</v>
      </c>
      <c r="C126" s="2">
        <v>-60.7</v>
      </c>
      <c r="D126" s="2">
        <v>-70.5</v>
      </c>
      <c r="E126" s="2">
        <v>127.4</v>
      </c>
      <c r="F126" s="2">
        <v>190.8</v>
      </c>
      <c r="G126" s="2">
        <v>146.9</v>
      </c>
      <c r="H126" s="2">
        <v>37.152206178926633</v>
      </c>
      <c r="I126" s="2">
        <v>20.036704204140037</v>
      </c>
      <c r="J126" s="2">
        <v>11.52658826745977</v>
      </c>
      <c r="K126" s="2">
        <v>13.326368437959935</v>
      </c>
      <c r="L126" s="2">
        <v>78.046466024029883</v>
      </c>
      <c r="M126" s="2">
        <v>61.617946164810675</v>
      </c>
      <c r="N126" s="2">
        <v>162.05643939098343</v>
      </c>
      <c r="O126" s="2">
        <v>36.774282527800203</v>
      </c>
      <c r="P126" s="2">
        <v>-58.170949039623707</v>
      </c>
      <c r="Q126" s="2">
        <v>-41.309467693431408</v>
      </c>
      <c r="R126" s="2">
        <v>-214.67233600731845</v>
      </c>
      <c r="S126" s="2">
        <v>-422.8824195190852</v>
      </c>
      <c r="T126" s="2">
        <v>-146.79157295804126</v>
      </c>
      <c r="U126" s="2">
        <v>-304.88885993816433</v>
      </c>
    </row>
    <row r="127" spans="1:21" ht="13.5">
      <c r="A127" s="48" t="s">
        <v>27</v>
      </c>
      <c r="C127" s="2">
        <v>-1.5</v>
      </c>
      <c r="D127" s="2">
        <v>-1.1000000000000001</v>
      </c>
      <c r="E127" s="2">
        <v>175.1</v>
      </c>
      <c r="F127" s="2">
        <v>231.1</v>
      </c>
      <c r="G127" s="2">
        <v>194.6</v>
      </c>
      <c r="H127" s="2">
        <v>124.87957922663412</v>
      </c>
      <c r="I127" s="2">
        <v>126.86495999369218</v>
      </c>
      <c r="J127" s="2">
        <v>136.23041557074279</v>
      </c>
      <c r="K127" s="2">
        <v>152.3949307755623</v>
      </c>
      <c r="L127" s="2">
        <v>221.30979801340459</v>
      </c>
      <c r="M127" s="2">
        <v>229.24785595053993</v>
      </c>
      <c r="N127" s="2">
        <v>295.113172129769</v>
      </c>
      <c r="O127" s="2">
        <v>379.23387914494685</v>
      </c>
      <c r="P127" s="2">
        <v>375.00163913460563</v>
      </c>
      <c r="Q127" s="2">
        <v>361.49734643893873</v>
      </c>
      <c r="R127" s="2">
        <v>332.47604461283174</v>
      </c>
      <c r="S127" s="2">
        <v>440.33747262790979</v>
      </c>
      <c r="T127" s="2">
        <v>567.51911923195871</v>
      </c>
      <c r="U127" s="2">
        <v>630.55674295683559</v>
      </c>
    </row>
    <row r="128" spans="1:21" ht="13.5">
      <c r="A128" s="48" t="s">
        <v>22</v>
      </c>
      <c r="C128" s="2">
        <f t="shared" ref="C128:T128" si="49">C127-C126</f>
        <v>59.2</v>
      </c>
      <c r="D128" s="2">
        <f t="shared" si="49"/>
        <v>69.400000000000006</v>
      </c>
      <c r="E128" s="2">
        <f t="shared" si="49"/>
        <v>47.699999999999989</v>
      </c>
      <c r="F128" s="2">
        <f t="shared" si="49"/>
        <v>40.299999999999983</v>
      </c>
      <c r="G128" s="2">
        <f t="shared" si="49"/>
        <v>47.699999999999989</v>
      </c>
      <c r="H128" s="2">
        <f t="shared" si="49"/>
        <v>87.727373047707488</v>
      </c>
      <c r="I128" s="2">
        <f t="shared" si="49"/>
        <v>106.82825578955214</v>
      </c>
      <c r="J128" s="2">
        <f t="shared" si="49"/>
        <v>124.70382730328302</v>
      </c>
      <c r="K128" s="2">
        <f t="shared" si="49"/>
        <v>139.06856233760237</v>
      </c>
      <c r="L128" s="2">
        <f t="shared" si="49"/>
        <v>143.26333198937471</v>
      </c>
      <c r="M128" s="2">
        <f t="shared" si="49"/>
        <v>167.62990978572924</v>
      </c>
      <c r="N128" s="2">
        <f t="shared" si="49"/>
        <v>133.05673273878557</v>
      </c>
      <c r="O128" s="2">
        <f t="shared" si="49"/>
        <v>342.45959661714664</v>
      </c>
      <c r="P128" s="2">
        <f t="shared" si="49"/>
        <v>433.1725881742293</v>
      </c>
      <c r="Q128" s="2">
        <f t="shared" si="49"/>
        <v>402.80681413237016</v>
      </c>
      <c r="R128" s="2">
        <f t="shared" si="49"/>
        <v>547.14838062015019</v>
      </c>
      <c r="S128" s="2">
        <f t="shared" si="49"/>
        <v>863.21989214699499</v>
      </c>
      <c r="T128" s="2">
        <f t="shared" si="49"/>
        <v>714.31069218999994</v>
      </c>
      <c r="U128" s="2">
        <f>U127-U126</f>
        <v>935.44560289499987</v>
      </c>
    </row>
    <row r="129" spans="1:21" ht="13.5">
      <c r="A129" s="50" t="s">
        <v>3</v>
      </c>
      <c r="B129" s="92" t="s">
        <v>261</v>
      </c>
      <c r="C129" s="2">
        <f t="shared" ref="C129:T129" si="50">ROUND(C68/C237,1)</f>
        <v>0.8</v>
      </c>
      <c r="D129" s="2">
        <f t="shared" si="50"/>
        <v>36.4</v>
      </c>
      <c r="E129" s="2">
        <f t="shared" si="50"/>
        <v>36.299999999999997</v>
      </c>
      <c r="F129" s="2">
        <f t="shared" si="50"/>
        <v>35.6</v>
      </c>
      <c r="G129" s="2">
        <f t="shared" si="50"/>
        <v>38.799999999999997</v>
      </c>
      <c r="H129" s="2">
        <f t="shared" si="50"/>
        <v>36.799999999999997</v>
      </c>
      <c r="I129" s="2">
        <f t="shared" si="50"/>
        <v>24.7</v>
      </c>
      <c r="J129" s="2">
        <f t="shared" si="50"/>
        <v>30.4</v>
      </c>
      <c r="K129" s="2">
        <f t="shared" si="50"/>
        <v>34.200000000000003</v>
      </c>
      <c r="L129" s="2">
        <f t="shared" si="50"/>
        <v>25.3</v>
      </c>
      <c r="M129" s="2">
        <f t="shared" si="50"/>
        <v>21.2</v>
      </c>
      <c r="N129" s="2">
        <f t="shared" si="50"/>
        <v>20.3</v>
      </c>
      <c r="O129" s="2">
        <f t="shared" si="50"/>
        <v>23.3</v>
      </c>
      <c r="P129" s="2">
        <f t="shared" si="50"/>
        <v>43.1</v>
      </c>
      <c r="Q129" s="2">
        <f t="shared" si="50"/>
        <v>67.599999999999994</v>
      </c>
      <c r="R129" s="2">
        <f t="shared" si="50"/>
        <v>74.3</v>
      </c>
      <c r="S129" s="2">
        <f t="shared" si="50"/>
        <v>107.6</v>
      </c>
      <c r="T129" s="2">
        <f t="shared" si="50"/>
        <v>80.3</v>
      </c>
      <c r="U129" s="2">
        <f>ROUND(U68/U237,1)</f>
        <v>80.7</v>
      </c>
    </row>
    <row r="130" spans="1:21" ht="13.5">
      <c r="A130" s="50" t="s">
        <v>4</v>
      </c>
      <c r="C130" s="2">
        <f t="shared" ref="C130:U130" si="51">C128-C129</f>
        <v>58.400000000000006</v>
      </c>
      <c r="D130" s="2">
        <f t="shared" si="51"/>
        <v>33.000000000000007</v>
      </c>
      <c r="E130" s="2">
        <f t="shared" si="51"/>
        <v>11.399999999999991</v>
      </c>
      <c r="F130" s="2">
        <f t="shared" si="51"/>
        <v>4.6999999999999815</v>
      </c>
      <c r="G130" s="2">
        <f t="shared" si="51"/>
        <v>8.8999999999999915</v>
      </c>
      <c r="H130" s="2">
        <f t="shared" si="51"/>
        <v>50.927373047707491</v>
      </c>
      <c r="I130" s="2">
        <f t="shared" si="51"/>
        <v>82.128255789552142</v>
      </c>
      <c r="J130" s="2">
        <f t="shared" si="51"/>
        <v>94.303827303283015</v>
      </c>
      <c r="K130" s="2">
        <f t="shared" si="51"/>
        <v>104.86856233760237</v>
      </c>
      <c r="L130" s="2">
        <f t="shared" si="51"/>
        <v>117.96333198937471</v>
      </c>
      <c r="M130" s="2">
        <f t="shared" si="51"/>
        <v>146.42990978572925</v>
      </c>
      <c r="N130" s="2">
        <f t="shared" si="51"/>
        <v>112.75673273878557</v>
      </c>
      <c r="O130" s="2">
        <f t="shared" si="51"/>
        <v>319.15959661714663</v>
      </c>
      <c r="P130" s="2">
        <f t="shared" si="51"/>
        <v>390.07258817422928</v>
      </c>
      <c r="Q130" s="2">
        <f t="shared" si="51"/>
        <v>335.20681413237014</v>
      </c>
      <c r="R130" s="2">
        <f t="shared" si="51"/>
        <v>472.84838062015018</v>
      </c>
      <c r="S130" s="2">
        <f t="shared" si="51"/>
        <v>755.61989214699497</v>
      </c>
      <c r="T130" s="2">
        <f t="shared" si="51"/>
        <v>634.01069218999999</v>
      </c>
      <c r="U130" s="2">
        <f t="shared" si="51"/>
        <v>854.74560289499982</v>
      </c>
    </row>
    <row r="131" spans="1:21" ht="13.5">
      <c r="A131" s="46" t="s">
        <v>92</v>
      </c>
      <c r="C131" s="2">
        <v>113.9</v>
      </c>
      <c r="D131" s="2">
        <v>84.1</v>
      </c>
      <c r="E131" s="2">
        <v>196.4</v>
      </c>
      <c r="F131" s="2">
        <v>208.3</v>
      </c>
      <c r="G131" s="2">
        <v>195.8</v>
      </c>
      <c r="H131" s="2">
        <v>249.79529163810153</v>
      </c>
      <c r="I131" s="2">
        <v>228.54305945176981</v>
      </c>
      <c r="J131" s="2">
        <v>216.43122845605791</v>
      </c>
      <c r="K131" s="2">
        <v>179.99861143839664</v>
      </c>
      <c r="L131" s="2">
        <v>413.87726466014692</v>
      </c>
      <c r="M131" s="2">
        <v>359.03763122735427</v>
      </c>
      <c r="N131" s="2">
        <v>523.9434207573363</v>
      </c>
      <c r="O131" s="2">
        <v>688.45375442372654</v>
      </c>
      <c r="P131" s="2">
        <v>1060.3549148409097</v>
      </c>
      <c r="Q131" s="2">
        <v>967.50382397196984</v>
      </c>
      <c r="R131" s="2">
        <v>1098.4744458031175</v>
      </c>
      <c r="S131" s="2">
        <v>1328.6727903925032</v>
      </c>
      <c r="T131" s="2">
        <v>1407.5913645449878</v>
      </c>
      <c r="U131" s="2">
        <v>1465.6369431437311</v>
      </c>
    </row>
    <row r="132" spans="1:21" ht="13.5">
      <c r="A132" s="50" t="s">
        <v>3</v>
      </c>
      <c r="C132" s="2">
        <f>ROUND((C59-C71)/C$237,1)</f>
        <v>55.1</v>
      </c>
      <c r="D132" s="2">
        <f t="shared" ref="D132:U132" si="52">ROUND((D59-D71)/D$237,1)</f>
        <v>56.6</v>
      </c>
      <c r="E132" s="2">
        <f t="shared" si="52"/>
        <v>18.8</v>
      </c>
      <c r="F132" s="2">
        <f t="shared" si="52"/>
        <v>21.9</v>
      </c>
      <c r="G132" s="2">
        <f t="shared" si="52"/>
        <v>24.4</v>
      </c>
      <c r="H132" s="2">
        <f t="shared" si="52"/>
        <v>7.1</v>
      </c>
      <c r="I132" s="2">
        <f t="shared" si="52"/>
        <v>23.1</v>
      </c>
      <c r="J132" s="2">
        <f t="shared" si="52"/>
        <v>10.3</v>
      </c>
      <c r="K132" s="2">
        <f t="shared" si="52"/>
        <v>22.6</v>
      </c>
      <c r="L132" s="2">
        <f t="shared" si="52"/>
        <v>65.099999999999994</v>
      </c>
      <c r="M132" s="2">
        <f t="shared" si="52"/>
        <v>55.1</v>
      </c>
      <c r="N132" s="2">
        <f t="shared" si="52"/>
        <v>90.5</v>
      </c>
      <c r="O132" s="2">
        <f t="shared" si="52"/>
        <v>53</v>
      </c>
      <c r="P132" s="2">
        <f t="shared" si="52"/>
        <v>405.9</v>
      </c>
      <c r="Q132" s="2">
        <f t="shared" si="52"/>
        <v>224</v>
      </c>
      <c r="R132" s="2">
        <f t="shared" si="52"/>
        <v>257.5</v>
      </c>
      <c r="S132" s="2">
        <f t="shared" si="52"/>
        <v>124.9</v>
      </c>
      <c r="T132" s="2">
        <f t="shared" si="52"/>
        <v>153.9</v>
      </c>
      <c r="U132" s="2">
        <f t="shared" si="52"/>
        <v>134.69999999999999</v>
      </c>
    </row>
    <row r="133" spans="1:21" ht="13.5">
      <c r="A133" s="50" t="s">
        <v>4</v>
      </c>
      <c r="C133" s="2">
        <f>C131-C132</f>
        <v>58.800000000000004</v>
      </c>
      <c r="D133" s="2">
        <f t="shared" ref="D133:U133" si="53">D131-D132</f>
        <v>27.499999999999993</v>
      </c>
      <c r="E133" s="2">
        <f t="shared" si="53"/>
        <v>177.6</v>
      </c>
      <c r="F133" s="2">
        <f t="shared" si="53"/>
        <v>186.4</v>
      </c>
      <c r="G133" s="2">
        <f t="shared" si="53"/>
        <v>171.4</v>
      </c>
      <c r="H133" s="2">
        <f t="shared" si="53"/>
        <v>242.69529163810154</v>
      </c>
      <c r="I133" s="2">
        <f t="shared" si="53"/>
        <v>205.44305945176981</v>
      </c>
      <c r="J133" s="2">
        <f t="shared" si="53"/>
        <v>206.1312284560579</v>
      </c>
      <c r="K133" s="2">
        <f t="shared" si="53"/>
        <v>157.39861143839664</v>
      </c>
      <c r="L133" s="2">
        <f t="shared" si="53"/>
        <v>348.7772646601469</v>
      </c>
      <c r="M133" s="2">
        <f t="shared" si="53"/>
        <v>303.93763122735425</v>
      </c>
      <c r="N133" s="2">
        <f t="shared" si="53"/>
        <v>433.4434207573363</v>
      </c>
      <c r="O133" s="2">
        <f t="shared" si="53"/>
        <v>635.45375442372654</v>
      </c>
      <c r="P133" s="2">
        <f t="shared" si="53"/>
        <v>654.45491484090974</v>
      </c>
      <c r="Q133" s="2">
        <f t="shared" si="53"/>
        <v>743.50382397196984</v>
      </c>
      <c r="R133" s="2">
        <f t="shared" si="53"/>
        <v>840.97444580311753</v>
      </c>
      <c r="S133" s="2">
        <f t="shared" si="53"/>
        <v>1203.7727903925031</v>
      </c>
      <c r="T133" s="2">
        <f t="shared" si="53"/>
        <v>1253.6913645449877</v>
      </c>
      <c r="U133" s="2">
        <f t="shared" si="53"/>
        <v>1330.936943143731</v>
      </c>
    </row>
    <row r="134" spans="1:21" ht="13.5">
      <c r="A134" s="45" t="s">
        <v>28</v>
      </c>
      <c r="C134" s="2">
        <f t="shared" ref="C134:T134" si="54">C135+C136+C137</f>
        <v>362.26</v>
      </c>
      <c r="D134" s="2">
        <f t="shared" si="54"/>
        <v>566.77</v>
      </c>
      <c r="E134" s="2">
        <f t="shared" si="54"/>
        <v>615.9000000000002</v>
      </c>
      <c r="F134" s="2">
        <f t="shared" si="54"/>
        <v>273.96999999999991</v>
      </c>
      <c r="G134" s="2">
        <f t="shared" si="54"/>
        <v>198.57999999999998</v>
      </c>
      <c r="H134" s="2">
        <f t="shared" si="54"/>
        <v>200.24250218297192</v>
      </c>
      <c r="I134" s="2">
        <f t="shared" si="54"/>
        <v>265.21023634409005</v>
      </c>
      <c r="J134" s="2">
        <f t="shared" si="54"/>
        <v>259.88218327648235</v>
      </c>
      <c r="K134" s="2">
        <f t="shared" si="54"/>
        <v>382.73502012364349</v>
      </c>
      <c r="L134" s="2">
        <f t="shared" si="54"/>
        <v>550.67626931582299</v>
      </c>
      <c r="M134" s="2">
        <f t="shared" si="54"/>
        <v>813.77442260783505</v>
      </c>
      <c r="N134" s="2">
        <f t="shared" si="54"/>
        <v>1640.7901398516804</v>
      </c>
      <c r="O134" s="2">
        <f t="shared" si="54"/>
        <v>2425.7119630484726</v>
      </c>
      <c r="P134" s="2">
        <f t="shared" si="54"/>
        <v>2928.8360341987136</v>
      </c>
      <c r="Q134" s="2">
        <f t="shared" si="54"/>
        <v>1770.7656437214619</v>
      </c>
      <c r="R134" s="2">
        <f t="shared" si="54"/>
        <v>1342.8578902042007</v>
      </c>
      <c r="S134" s="2">
        <f t="shared" si="54"/>
        <v>2323.4996291265816</v>
      </c>
      <c r="T134" s="2">
        <f t="shared" si="54"/>
        <v>1907.5602084130542</v>
      </c>
      <c r="U134" s="2">
        <f>U135+U136+U137</f>
        <v>880.19191679443338</v>
      </c>
    </row>
    <row r="135" spans="1:21" ht="13.5">
      <c r="A135" s="48" t="s">
        <v>3</v>
      </c>
      <c r="C135" s="2">
        <f t="shared" ref="C135:T135" si="55">ROUND((C95-C87)/C237,1)</f>
        <v>84</v>
      </c>
      <c r="D135" s="2">
        <f t="shared" si="55"/>
        <v>71.099999999999994</v>
      </c>
      <c r="E135" s="2">
        <f t="shared" si="55"/>
        <v>68.099999999999994</v>
      </c>
      <c r="F135" s="2">
        <f t="shared" si="55"/>
        <v>49.5</v>
      </c>
      <c r="G135" s="2">
        <f t="shared" si="55"/>
        <v>33.9</v>
      </c>
      <c r="H135" s="2">
        <f t="shared" si="55"/>
        <v>-2.4</v>
      </c>
      <c r="I135" s="2">
        <f t="shared" si="55"/>
        <v>55.6</v>
      </c>
      <c r="J135" s="2">
        <f t="shared" si="55"/>
        <v>61.6</v>
      </c>
      <c r="K135" s="2">
        <f t="shared" si="55"/>
        <v>45.3</v>
      </c>
      <c r="L135" s="2">
        <f t="shared" si="55"/>
        <v>14.8</v>
      </c>
      <c r="M135" s="2">
        <f t="shared" si="55"/>
        <v>-19</v>
      </c>
      <c r="N135" s="2">
        <f t="shared" si="55"/>
        <v>-34.700000000000003</v>
      </c>
      <c r="O135" s="2">
        <f t="shared" si="55"/>
        <v>20.7</v>
      </c>
      <c r="P135" s="2">
        <f t="shared" si="55"/>
        <v>680.8</v>
      </c>
      <c r="Q135" s="2">
        <f t="shared" si="55"/>
        <v>391.4</v>
      </c>
      <c r="R135" s="2">
        <f t="shared" si="55"/>
        <v>646.70000000000005</v>
      </c>
      <c r="S135" s="2">
        <f t="shared" si="55"/>
        <v>324.89999999999998</v>
      </c>
      <c r="T135" s="2">
        <f t="shared" si="55"/>
        <v>360.1</v>
      </c>
      <c r="U135" s="2">
        <f>ROUND((U95-U87)/U237,1)</f>
        <v>79.099999999999994</v>
      </c>
    </row>
    <row r="136" spans="1:21" ht="13.5">
      <c r="A136" s="48" t="s">
        <v>4</v>
      </c>
      <c r="C136" s="2">
        <v>199.2000000000001</v>
      </c>
      <c r="D136" s="2">
        <v>464.37000000000006</v>
      </c>
      <c r="E136" s="2">
        <v>464.00000000000023</v>
      </c>
      <c r="F136" s="2">
        <v>157.16999999999987</v>
      </c>
      <c r="G136" s="2">
        <v>138.28</v>
      </c>
      <c r="H136" s="2">
        <v>235.94250218297191</v>
      </c>
      <c r="I136" s="2">
        <v>228.71023634409005</v>
      </c>
      <c r="J136" s="2">
        <v>172.98218327648235</v>
      </c>
      <c r="K136" s="2">
        <v>353.23502012364349</v>
      </c>
      <c r="L136" s="2">
        <v>555.57626931582286</v>
      </c>
      <c r="M136" s="2">
        <v>693.07442260783512</v>
      </c>
      <c r="N136" s="2">
        <v>1483.7901398516806</v>
      </c>
      <c r="O136" s="2">
        <v>1911.9119630484727</v>
      </c>
      <c r="P136" s="2">
        <v>1791.0360341987134</v>
      </c>
      <c r="Q136" s="2">
        <v>1159.3656437214618</v>
      </c>
      <c r="R136" s="2">
        <v>921.5578902042007</v>
      </c>
      <c r="S136" s="2">
        <v>1301.7996291265817</v>
      </c>
      <c r="T136" s="2">
        <v>1539.4602084130538</v>
      </c>
      <c r="U136" s="2">
        <v>950.79191679443363</v>
      </c>
    </row>
    <row r="137" spans="1:21" ht="13.5">
      <c r="A137" s="48" t="s">
        <v>54</v>
      </c>
      <c r="C137" s="2">
        <v>79.059999999999903</v>
      </c>
      <c r="D137" s="2">
        <f t="shared" ref="D137:T137" si="56">(D209-C209)-(D207-C207)-(D206-C206)</f>
        <v>31.300000000000011</v>
      </c>
      <c r="E137" s="2">
        <f t="shared" si="56"/>
        <v>83.799999999999983</v>
      </c>
      <c r="F137" s="2">
        <f t="shared" si="56"/>
        <v>67.30000000000004</v>
      </c>
      <c r="G137" s="2">
        <f t="shared" si="56"/>
        <v>26.399999999999977</v>
      </c>
      <c r="H137" s="2">
        <f t="shared" si="56"/>
        <v>-33.299999999999983</v>
      </c>
      <c r="I137" s="2">
        <f t="shared" si="56"/>
        <v>-19.100000000000023</v>
      </c>
      <c r="J137" s="2">
        <f t="shared" si="56"/>
        <v>25.299999999999983</v>
      </c>
      <c r="K137" s="2">
        <f t="shared" si="56"/>
        <v>-15.800000000000011</v>
      </c>
      <c r="L137" s="2">
        <f t="shared" si="56"/>
        <v>-19.699999999999875</v>
      </c>
      <c r="M137" s="2">
        <f t="shared" si="56"/>
        <v>139.69999999999993</v>
      </c>
      <c r="N137" s="2">
        <f t="shared" si="56"/>
        <v>191.69999999999982</v>
      </c>
      <c r="O137" s="2">
        <f t="shared" si="56"/>
        <v>493.1</v>
      </c>
      <c r="P137" s="2">
        <f t="shared" si="56"/>
        <v>457.00000000000023</v>
      </c>
      <c r="Q137" s="2">
        <f t="shared" si="56"/>
        <v>220</v>
      </c>
      <c r="R137" s="2">
        <f t="shared" si="56"/>
        <v>-225.40000000000009</v>
      </c>
      <c r="S137" s="2">
        <f t="shared" si="56"/>
        <v>696.79999999999973</v>
      </c>
      <c r="T137" s="2">
        <f t="shared" si="56"/>
        <v>8.0000000000004547</v>
      </c>
      <c r="U137" s="2">
        <f>(U209-T209)-(U207-T207)-(U206-T206)</f>
        <v>-149.70000000000027</v>
      </c>
    </row>
    <row r="138" spans="1:21" ht="13.5">
      <c r="A138" s="45" t="s">
        <v>29</v>
      </c>
      <c r="C138" s="2">
        <v>-111.4</v>
      </c>
      <c r="D138" s="2">
        <f t="shared" ref="D138:T138" si="57">-(D205-C205)</f>
        <v>3.1999999999999886</v>
      </c>
      <c r="E138" s="2">
        <f t="shared" si="57"/>
        <v>-8</v>
      </c>
      <c r="F138" s="2">
        <f t="shared" si="57"/>
        <v>71.800000000000011</v>
      </c>
      <c r="G138" s="2">
        <f t="shared" si="57"/>
        <v>-8</v>
      </c>
      <c r="H138" s="2">
        <f t="shared" si="57"/>
        <v>22.5</v>
      </c>
      <c r="I138" s="2">
        <f t="shared" si="57"/>
        <v>-49.900000000000006</v>
      </c>
      <c r="J138" s="2">
        <f t="shared" si="57"/>
        <v>-40.299999999999983</v>
      </c>
      <c r="K138" s="2">
        <f t="shared" si="57"/>
        <v>6</v>
      </c>
      <c r="L138" s="2">
        <f t="shared" si="57"/>
        <v>-190.40000000000003</v>
      </c>
      <c r="M138" s="2">
        <f t="shared" si="57"/>
        <v>-92</v>
      </c>
      <c r="N138" s="2">
        <f t="shared" si="57"/>
        <v>-452.19999999999993</v>
      </c>
      <c r="O138" s="2">
        <f t="shared" si="57"/>
        <v>-430.29999999999995</v>
      </c>
      <c r="P138" s="2">
        <f t="shared" si="57"/>
        <v>-119</v>
      </c>
      <c r="Q138" s="2">
        <f t="shared" si="57"/>
        <v>-630.30000000000018</v>
      </c>
      <c r="R138" s="2">
        <f t="shared" si="57"/>
        <v>-153.5</v>
      </c>
      <c r="S138" s="2">
        <f t="shared" si="57"/>
        <v>-554.29999999999973</v>
      </c>
      <c r="T138" s="2">
        <f t="shared" si="57"/>
        <v>-54.800000000000182</v>
      </c>
      <c r="U138" s="2">
        <f>-(U205-T205)</f>
        <v>49.599999999999909</v>
      </c>
    </row>
    <row r="139" spans="1:21" ht="13.5">
      <c r="A139" s="45" t="s">
        <v>30</v>
      </c>
      <c r="C139" s="2">
        <f t="shared" ref="C139:U139" si="58">C119+C134+C138</f>
        <v>0</v>
      </c>
      <c r="D139" s="2">
        <f t="shared" si="58"/>
        <v>-5.6843418860808015E-14</v>
      </c>
      <c r="E139" s="2">
        <f t="shared" si="58"/>
        <v>0</v>
      </c>
      <c r="F139" s="2">
        <f t="shared" si="58"/>
        <v>0</v>
      </c>
      <c r="G139" s="2">
        <f t="shared" si="58"/>
        <v>0</v>
      </c>
      <c r="H139" s="2">
        <f t="shared" si="58"/>
        <v>-2.8421709430404007E-14</v>
      </c>
      <c r="I139" s="2">
        <f t="shared" si="58"/>
        <v>0</v>
      </c>
      <c r="J139" s="2">
        <f t="shared" si="58"/>
        <v>0</v>
      </c>
      <c r="K139" s="2">
        <f t="shared" si="58"/>
        <v>0</v>
      </c>
      <c r="L139" s="2">
        <f t="shared" si="58"/>
        <v>0</v>
      </c>
      <c r="M139" s="2">
        <f t="shared" si="58"/>
        <v>0</v>
      </c>
      <c r="N139" s="2">
        <f t="shared" si="58"/>
        <v>0</v>
      </c>
      <c r="O139" s="2">
        <f t="shared" si="58"/>
        <v>0</v>
      </c>
      <c r="P139" s="2">
        <f t="shared" si="58"/>
        <v>0</v>
      </c>
      <c r="Q139" s="2">
        <f t="shared" si="58"/>
        <v>0</v>
      </c>
      <c r="R139" s="2">
        <f t="shared" si="58"/>
        <v>0</v>
      </c>
      <c r="S139" s="2">
        <f t="shared" si="58"/>
        <v>0</v>
      </c>
      <c r="T139" s="2">
        <f t="shared" si="58"/>
        <v>0</v>
      </c>
      <c r="U139" s="2">
        <f t="shared" si="58"/>
        <v>0</v>
      </c>
    </row>
    <row r="140" spans="1:21" ht="13.5">
      <c r="A140" s="45"/>
      <c r="C140" s="68">
        <f t="shared" ref="C140:T140" si="59">-C139</f>
        <v>0</v>
      </c>
      <c r="D140" s="68">
        <f t="shared" si="59"/>
        <v>5.6843418860808015E-14</v>
      </c>
      <c r="E140" s="68">
        <f t="shared" si="59"/>
        <v>0</v>
      </c>
      <c r="F140" s="68">
        <f t="shared" si="59"/>
        <v>0</v>
      </c>
      <c r="G140" s="68">
        <f t="shared" si="59"/>
        <v>0</v>
      </c>
      <c r="H140" s="68">
        <f t="shared" si="59"/>
        <v>2.8421709430404007E-14</v>
      </c>
      <c r="I140" s="68">
        <f t="shared" si="59"/>
        <v>0</v>
      </c>
      <c r="J140" s="68">
        <f t="shared" si="59"/>
        <v>0</v>
      </c>
      <c r="K140" s="68">
        <f t="shared" si="59"/>
        <v>0</v>
      </c>
      <c r="L140" s="68">
        <f t="shared" si="59"/>
        <v>0</v>
      </c>
      <c r="M140" s="68">
        <f t="shared" si="59"/>
        <v>0</v>
      </c>
      <c r="N140" s="68">
        <f t="shared" si="59"/>
        <v>0</v>
      </c>
      <c r="O140" s="68">
        <f t="shared" si="59"/>
        <v>0</v>
      </c>
      <c r="P140" s="68">
        <f t="shared" si="59"/>
        <v>0</v>
      </c>
      <c r="Q140" s="68">
        <f t="shared" si="59"/>
        <v>0</v>
      </c>
      <c r="R140" s="68">
        <f t="shared" si="59"/>
        <v>0</v>
      </c>
      <c r="S140" s="68">
        <f t="shared" si="59"/>
        <v>0</v>
      </c>
      <c r="T140" s="68">
        <f t="shared" si="59"/>
        <v>0</v>
      </c>
      <c r="U140" s="68">
        <f>-U139</f>
        <v>0</v>
      </c>
    </row>
    <row r="141" spans="1:21" ht="13.5">
      <c r="A141" s="17" t="s">
        <v>136</v>
      </c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1" ht="13.5">
      <c r="A142" s="45" t="s">
        <v>24</v>
      </c>
      <c r="C142" s="2">
        <f t="shared" ref="C142:U155" si="60">ROUND(C119*C$237,1)</f>
        <v>-323.2</v>
      </c>
      <c r="D142" s="2">
        <f t="shared" si="60"/>
        <v>-719.5</v>
      </c>
      <c r="E142" s="2">
        <f t="shared" si="60"/>
        <v>-788.5</v>
      </c>
      <c r="F142" s="2">
        <f t="shared" si="60"/>
        <v>-481.4</v>
      </c>
      <c r="G142" s="2">
        <f t="shared" si="60"/>
        <v>-385.7</v>
      </c>
      <c r="H142" s="2">
        <f t="shared" si="60"/>
        <v>-440.3</v>
      </c>
      <c r="I142" s="2">
        <f t="shared" si="60"/>
        <v>-446.3</v>
      </c>
      <c r="J142" s="2">
        <f t="shared" si="60"/>
        <v>-481.8</v>
      </c>
      <c r="K142" s="2">
        <f t="shared" si="60"/>
        <v>-834.2</v>
      </c>
      <c r="L142" s="2">
        <f t="shared" si="60"/>
        <v>-690.6</v>
      </c>
      <c r="M142" s="2">
        <f t="shared" si="60"/>
        <v>-1308.3</v>
      </c>
      <c r="N142" s="2">
        <f t="shared" si="60"/>
        <v>-2111.6999999999998</v>
      </c>
      <c r="O142" s="2">
        <f t="shared" si="60"/>
        <v>-3333.4</v>
      </c>
      <c r="P142" s="2">
        <f t="shared" si="60"/>
        <v>-4187.6000000000004</v>
      </c>
      <c r="Q142" s="2">
        <f t="shared" si="60"/>
        <v>-1905.1</v>
      </c>
      <c r="R142" s="2">
        <f t="shared" si="60"/>
        <v>-2119.9</v>
      </c>
      <c r="S142" s="2">
        <f t="shared" si="60"/>
        <v>-2983.7</v>
      </c>
      <c r="T142" s="2">
        <f t="shared" si="60"/>
        <v>-3059.4</v>
      </c>
      <c r="U142" s="2">
        <f t="shared" si="60"/>
        <v>-1546.6</v>
      </c>
    </row>
    <row r="143" spans="1:21" ht="13.5">
      <c r="A143" s="46" t="s">
        <v>25</v>
      </c>
      <c r="C143" s="2">
        <f t="shared" si="60"/>
        <v>-416.2</v>
      </c>
      <c r="D143" s="2">
        <f t="shared" si="60"/>
        <v>-742.2</v>
      </c>
      <c r="E143" s="2">
        <f t="shared" si="60"/>
        <v>-1020.6</v>
      </c>
      <c r="F143" s="2">
        <f t="shared" si="60"/>
        <v>-964.9</v>
      </c>
      <c r="G143" s="2">
        <f t="shared" si="60"/>
        <v>-1083.4000000000001</v>
      </c>
      <c r="H143" s="2">
        <f t="shared" si="60"/>
        <v>-1110.7</v>
      </c>
      <c r="I143" s="2">
        <f t="shared" si="60"/>
        <v>-1121.0999999999999</v>
      </c>
      <c r="J143" s="2">
        <f t="shared" si="60"/>
        <v>-1059.8</v>
      </c>
      <c r="K143" s="2">
        <f t="shared" si="60"/>
        <v>-1364.6</v>
      </c>
      <c r="L143" s="2">
        <f t="shared" si="60"/>
        <v>-1740.7</v>
      </c>
      <c r="M143" s="2">
        <f t="shared" si="60"/>
        <v>-2195.6</v>
      </c>
      <c r="N143" s="2">
        <f t="shared" si="60"/>
        <v>-3617.6</v>
      </c>
      <c r="O143" s="2">
        <f t="shared" si="60"/>
        <v>-4815.7</v>
      </c>
      <c r="P143" s="2">
        <f t="shared" si="60"/>
        <v>-5717.2</v>
      </c>
      <c r="Q143" s="2">
        <f t="shared" si="60"/>
        <v>-4009.4</v>
      </c>
      <c r="R143" s="2">
        <f t="shared" si="60"/>
        <v>-4617.5</v>
      </c>
      <c r="S143" s="2">
        <f t="shared" si="60"/>
        <v>-5741.3</v>
      </c>
      <c r="T143" s="2">
        <f t="shared" si="60"/>
        <v>-6959.9</v>
      </c>
      <c r="U143" s="2">
        <f t="shared" si="60"/>
        <v>-5813.2</v>
      </c>
    </row>
    <row r="144" spans="1:21" ht="13.5">
      <c r="A144" s="48" t="s">
        <v>330</v>
      </c>
      <c r="C144" s="2">
        <f t="shared" si="60"/>
        <v>320.5</v>
      </c>
      <c r="D144" s="2">
        <f t="shared" si="60"/>
        <v>391.8</v>
      </c>
      <c r="E144" s="2">
        <f t="shared" si="60"/>
        <v>489.1</v>
      </c>
      <c r="F144" s="2">
        <f t="shared" si="60"/>
        <v>417.6</v>
      </c>
      <c r="G144" s="2">
        <f t="shared" si="60"/>
        <v>655.5</v>
      </c>
      <c r="H144" s="2">
        <f t="shared" si="60"/>
        <v>907.2</v>
      </c>
      <c r="I144" s="2">
        <f t="shared" si="60"/>
        <v>982.3</v>
      </c>
      <c r="J144" s="2">
        <f t="shared" si="60"/>
        <v>1319.1</v>
      </c>
      <c r="K144" s="2">
        <f t="shared" si="60"/>
        <v>1777.4</v>
      </c>
      <c r="L144" s="2">
        <f t="shared" si="60"/>
        <v>2073.1999999999998</v>
      </c>
      <c r="M144" s="2">
        <f t="shared" si="60"/>
        <v>2665.7</v>
      </c>
      <c r="N144" s="2">
        <f t="shared" si="60"/>
        <v>2956.2</v>
      </c>
      <c r="O144" s="2">
        <f t="shared" si="60"/>
        <v>3479.5</v>
      </c>
      <c r="P144" s="2">
        <f t="shared" si="60"/>
        <v>3586.6</v>
      </c>
      <c r="Q144" s="2">
        <f t="shared" si="60"/>
        <v>3163.5</v>
      </c>
      <c r="R144" s="2">
        <f t="shared" si="60"/>
        <v>4389.6000000000004</v>
      </c>
      <c r="S144" s="2">
        <f t="shared" si="60"/>
        <v>5475.9</v>
      </c>
      <c r="T144" s="2">
        <f t="shared" si="60"/>
        <v>5782.5</v>
      </c>
      <c r="U144" s="2">
        <f t="shared" si="60"/>
        <v>7068.5</v>
      </c>
    </row>
    <row r="145" spans="1:21" ht="13.5">
      <c r="A145" s="48" t="s">
        <v>331</v>
      </c>
      <c r="C145" s="2">
        <f t="shared" si="60"/>
        <v>736.7</v>
      </c>
      <c r="D145" s="2">
        <f t="shared" si="60"/>
        <v>1134</v>
      </c>
      <c r="E145" s="2">
        <f t="shared" si="60"/>
        <v>1509.7</v>
      </c>
      <c r="F145" s="2">
        <f t="shared" si="60"/>
        <v>1382.5</v>
      </c>
      <c r="G145" s="2">
        <f t="shared" si="60"/>
        <v>1738.9</v>
      </c>
      <c r="H145" s="2">
        <f t="shared" si="60"/>
        <v>2017.9</v>
      </c>
      <c r="I145" s="2">
        <f t="shared" si="60"/>
        <v>2103.4</v>
      </c>
      <c r="J145" s="2">
        <f t="shared" si="60"/>
        <v>2378.9</v>
      </c>
      <c r="K145" s="2">
        <f t="shared" si="60"/>
        <v>3142</v>
      </c>
      <c r="L145" s="2">
        <f t="shared" si="60"/>
        <v>3813.9</v>
      </c>
      <c r="M145" s="2">
        <f t="shared" si="60"/>
        <v>4861.2</v>
      </c>
      <c r="N145" s="2">
        <f t="shared" si="60"/>
        <v>6573.8</v>
      </c>
      <c r="O145" s="2">
        <f t="shared" si="60"/>
        <v>8295.2000000000007</v>
      </c>
      <c r="P145" s="2">
        <f t="shared" si="60"/>
        <v>9303.7000000000007</v>
      </c>
      <c r="Q145" s="2">
        <f t="shared" si="60"/>
        <v>7172.9</v>
      </c>
      <c r="R145" s="2">
        <f t="shared" si="60"/>
        <v>9007</v>
      </c>
      <c r="S145" s="2">
        <f t="shared" si="60"/>
        <v>11217.2</v>
      </c>
      <c r="T145" s="2">
        <f t="shared" si="60"/>
        <v>12742.4</v>
      </c>
      <c r="U145" s="2">
        <f t="shared" si="60"/>
        <v>12881.7</v>
      </c>
    </row>
    <row r="146" spans="1:21" ht="13.5">
      <c r="A146" s="46" t="s">
        <v>332</v>
      </c>
      <c r="C146" s="2">
        <f t="shared" si="60"/>
        <v>24.4</v>
      </c>
      <c r="D146" s="2">
        <f t="shared" si="60"/>
        <v>5.5</v>
      </c>
      <c r="E146" s="2">
        <f t="shared" si="60"/>
        <v>-187.9</v>
      </c>
      <c r="F146" s="2">
        <f t="shared" si="60"/>
        <v>-72.2</v>
      </c>
      <c r="G146" s="2">
        <f t="shared" si="60"/>
        <v>4</v>
      </c>
      <c r="H146" s="2">
        <f t="shared" si="60"/>
        <v>103.2</v>
      </c>
      <c r="I146" s="2">
        <f t="shared" si="60"/>
        <v>159.6</v>
      </c>
      <c r="J146" s="2">
        <f t="shared" si="60"/>
        <v>77.8</v>
      </c>
      <c r="K146" s="2">
        <f t="shared" si="60"/>
        <v>115.6</v>
      </c>
      <c r="L146" s="2">
        <f t="shared" si="60"/>
        <v>107.3</v>
      </c>
      <c r="M146" s="2">
        <f t="shared" si="60"/>
        <v>124.8</v>
      </c>
      <c r="N146" s="2">
        <f t="shared" si="60"/>
        <v>287.2</v>
      </c>
      <c r="O146" s="2">
        <f t="shared" si="60"/>
        <v>270.7</v>
      </c>
      <c r="P146" s="2">
        <f t="shared" si="60"/>
        <v>36</v>
      </c>
      <c r="Q146" s="2">
        <f t="shared" si="60"/>
        <v>557.1</v>
      </c>
      <c r="R146" s="2">
        <f t="shared" si="60"/>
        <v>922.4</v>
      </c>
      <c r="S146" s="2">
        <f t="shared" si="60"/>
        <v>1230</v>
      </c>
      <c r="T146" s="2">
        <f t="shared" si="60"/>
        <v>1818.6</v>
      </c>
      <c r="U146" s="2">
        <f t="shared" si="60"/>
        <v>2335.9</v>
      </c>
    </row>
    <row r="147" spans="1:21" ht="13.5">
      <c r="A147" s="48" t="s">
        <v>333</v>
      </c>
      <c r="C147" s="2">
        <f t="shared" si="60"/>
        <v>101.3</v>
      </c>
      <c r="D147" s="2">
        <f t="shared" si="60"/>
        <v>123.8</v>
      </c>
      <c r="E147" s="2">
        <f t="shared" si="60"/>
        <v>221.9</v>
      </c>
      <c r="F147" s="2">
        <f t="shared" si="60"/>
        <v>408.9</v>
      </c>
      <c r="G147" s="2">
        <f t="shared" si="60"/>
        <v>424.7</v>
      </c>
      <c r="H147" s="2">
        <f t="shared" si="60"/>
        <v>482.4</v>
      </c>
      <c r="I147" s="2">
        <f t="shared" si="60"/>
        <v>650.20000000000005</v>
      </c>
      <c r="J147" s="2">
        <f t="shared" si="60"/>
        <v>860.2</v>
      </c>
      <c r="K147" s="2">
        <f t="shared" si="60"/>
        <v>949.2</v>
      </c>
      <c r="L147" s="2">
        <f t="shared" si="60"/>
        <v>1026.9000000000001</v>
      </c>
      <c r="M147" s="2">
        <f t="shared" si="60"/>
        <v>1256.2</v>
      </c>
      <c r="N147" s="2">
        <f t="shared" si="60"/>
        <v>1576</v>
      </c>
      <c r="O147" s="2">
        <f t="shared" si="60"/>
        <v>1823.6</v>
      </c>
      <c r="P147" s="2">
        <f t="shared" si="60"/>
        <v>1872.7</v>
      </c>
      <c r="Q147" s="2">
        <f t="shared" si="60"/>
        <v>2185.5</v>
      </c>
      <c r="R147" s="2">
        <f t="shared" si="60"/>
        <v>2860.5</v>
      </c>
      <c r="S147" s="2">
        <f t="shared" si="60"/>
        <v>3346.9</v>
      </c>
      <c r="T147" s="2">
        <f t="shared" si="60"/>
        <v>4200.3999999999996</v>
      </c>
      <c r="U147" s="2">
        <f t="shared" si="60"/>
        <v>4929.3999999999996</v>
      </c>
    </row>
    <row r="148" spans="1:21" ht="13.5">
      <c r="A148" s="48" t="s">
        <v>334</v>
      </c>
      <c r="C148" s="2">
        <f t="shared" si="60"/>
        <v>76.8</v>
      </c>
      <c r="D148" s="2">
        <f t="shared" si="60"/>
        <v>118.3</v>
      </c>
      <c r="E148" s="2">
        <f t="shared" si="60"/>
        <v>409.9</v>
      </c>
      <c r="F148" s="2">
        <f t="shared" si="60"/>
        <v>481.1</v>
      </c>
      <c r="G148" s="2">
        <f t="shared" si="60"/>
        <v>420.7</v>
      </c>
      <c r="H148" s="2">
        <f t="shared" si="60"/>
        <v>379.2</v>
      </c>
      <c r="I148" s="2">
        <f t="shared" si="60"/>
        <v>490.7</v>
      </c>
      <c r="J148" s="2">
        <f t="shared" si="60"/>
        <v>782.4</v>
      </c>
      <c r="K148" s="2">
        <f t="shared" si="60"/>
        <v>833.6</v>
      </c>
      <c r="L148" s="2">
        <f t="shared" si="60"/>
        <v>919.6</v>
      </c>
      <c r="M148" s="2">
        <f t="shared" si="60"/>
        <v>1131.4000000000001</v>
      </c>
      <c r="N148" s="2">
        <f t="shared" si="60"/>
        <v>1288.7</v>
      </c>
      <c r="O148" s="2">
        <f t="shared" si="60"/>
        <v>1552.8</v>
      </c>
      <c r="P148" s="2">
        <f t="shared" si="60"/>
        <v>1836.7</v>
      </c>
      <c r="Q148" s="2">
        <f t="shared" si="60"/>
        <v>1628.4</v>
      </c>
      <c r="R148" s="2">
        <f t="shared" si="60"/>
        <v>1938.1</v>
      </c>
      <c r="S148" s="2">
        <f t="shared" si="60"/>
        <v>2116.9</v>
      </c>
      <c r="T148" s="2">
        <f t="shared" si="60"/>
        <v>2381.8000000000002</v>
      </c>
      <c r="U148" s="2">
        <f t="shared" si="60"/>
        <v>2593.5</v>
      </c>
    </row>
    <row r="149" spans="1:21" ht="13.5">
      <c r="A149" s="46" t="s">
        <v>26</v>
      </c>
      <c r="C149" s="2">
        <f t="shared" si="60"/>
        <v>-78.2</v>
      </c>
      <c r="D149" s="2">
        <f t="shared" si="60"/>
        <v>-89</v>
      </c>
      <c r="E149" s="2">
        <f t="shared" si="60"/>
        <v>165.3</v>
      </c>
      <c r="F149" s="2">
        <f t="shared" si="60"/>
        <v>265.60000000000002</v>
      </c>
      <c r="G149" s="2">
        <f t="shared" si="60"/>
        <v>297.3</v>
      </c>
      <c r="H149" s="2">
        <f t="shared" si="60"/>
        <v>73.400000000000006</v>
      </c>
      <c r="I149" s="2">
        <f t="shared" si="60"/>
        <v>41.5</v>
      </c>
      <c r="J149" s="2">
        <f t="shared" si="60"/>
        <v>25.3</v>
      </c>
      <c r="K149" s="2">
        <f t="shared" si="60"/>
        <v>28.6</v>
      </c>
      <c r="L149" s="2">
        <f t="shared" si="60"/>
        <v>149.6</v>
      </c>
      <c r="M149" s="2">
        <f t="shared" si="60"/>
        <v>111.7</v>
      </c>
      <c r="N149" s="2">
        <f t="shared" si="60"/>
        <v>287.89999999999998</v>
      </c>
      <c r="O149" s="2">
        <f t="shared" si="60"/>
        <v>61.4</v>
      </c>
      <c r="P149" s="2">
        <f t="shared" si="60"/>
        <v>-86.7</v>
      </c>
      <c r="Q149" s="2">
        <f t="shared" si="60"/>
        <v>-69</v>
      </c>
      <c r="R149" s="2">
        <f t="shared" si="60"/>
        <v>-382.6</v>
      </c>
      <c r="S149" s="2">
        <f t="shared" si="60"/>
        <v>-713.2</v>
      </c>
      <c r="T149" s="2">
        <f t="shared" si="60"/>
        <v>-242.4</v>
      </c>
      <c r="U149" s="2">
        <f t="shared" si="60"/>
        <v>-507.1</v>
      </c>
    </row>
    <row r="150" spans="1:21" ht="13.5">
      <c r="A150" s="48" t="s">
        <v>27</v>
      </c>
      <c r="B150" s="92" t="s">
        <v>253</v>
      </c>
      <c r="C150" s="2">
        <f t="shared" si="60"/>
        <v>-1.9</v>
      </c>
      <c r="D150" s="2">
        <f t="shared" si="60"/>
        <v>-1.4</v>
      </c>
      <c r="E150" s="2">
        <f t="shared" si="60"/>
        <v>227.1</v>
      </c>
      <c r="F150" s="2">
        <f t="shared" si="60"/>
        <v>321.7</v>
      </c>
      <c r="G150" s="2">
        <f t="shared" si="60"/>
        <v>393.9</v>
      </c>
      <c r="H150" s="2">
        <f t="shared" si="60"/>
        <v>246.9</v>
      </c>
      <c r="I150" s="2">
        <f t="shared" si="60"/>
        <v>263</v>
      </c>
      <c r="J150" s="2">
        <f t="shared" si="60"/>
        <v>298.89999999999998</v>
      </c>
      <c r="K150" s="2">
        <f t="shared" si="60"/>
        <v>327</v>
      </c>
      <c r="L150" s="2">
        <f t="shared" si="60"/>
        <v>424.2</v>
      </c>
      <c r="M150" s="2">
        <f t="shared" si="60"/>
        <v>415.5</v>
      </c>
      <c r="N150" s="2">
        <f t="shared" si="60"/>
        <v>524.29999999999995</v>
      </c>
      <c r="O150" s="2">
        <f t="shared" si="60"/>
        <v>633.5</v>
      </c>
      <c r="P150" s="2">
        <f t="shared" si="60"/>
        <v>558.9</v>
      </c>
      <c r="Q150" s="2">
        <f t="shared" si="60"/>
        <v>603.9</v>
      </c>
      <c r="R150" s="2">
        <f t="shared" si="60"/>
        <v>592.6</v>
      </c>
      <c r="S150" s="2">
        <f t="shared" si="60"/>
        <v>742.6</v>
      </c>
      <c r="T150" s="2">
        <f t="shared" si="60"/>
        <v>937.1</v>
      </c>
      <c r="U150" s="2">
        <f t="shared" si="60"/>
        <v>1048.8</v>
      </c>
    </row>
    <row r="151" spans="1:21" ht="13.5">
      <c r="A151" s="48" t="s">
        <v>22</v>
      </c>
      <c r="C151" s="2">
        <f t="shared" si="60"/>
        <v>76.3</v>
      </c>
      <c r="D151" s="2">
        <f t="shared" si="60"/>
        <v>87.6</v>
      </c>
      <c r="E151" s="2">
        <f t="shared" si="60"/>
        <v>61.9</v>
      </c>
      <c r="F151" s="2">
        <f t="shared" si="60"/>
        <v>56.1</v>
      </c>
      <c r="G151" s="2">
        <f t="shared" si="60"/>
        <v>96.5</v>
      </c>
      <c r="H151" s="2">
        <f t="shared" si="60"/>
        <v>173.4</v>
      </c>
      <c r="I151" s="2">
        <f t="shared" si="60"/>
        <v>221.4</v>
      </c>
      <c r="J151" s="2">
        <f t="shared" si="60"/>
        <v>273.60000000000002</v>
      </c>
      <c r="K151" s="2">
        <f t="shared" si="60"/>
        <v>298.39999999999998</v>
      </c>
      <c r="L151" s="2">
        <f t="shared" si="60"/>
        <v>274.60000000000002</v>
      </c>
      <c r="M151" s="2">
        <f t="shared" si="60"/>
        <v>303.8</v>
      </c>
      <c r="N151" s="2">
        <f t="shared" si="60"/>
        <v>236.4</v>
      </c>
      <c r="O151" s="2">
        <f t="shared" si="60"/>
        <v>572.1</v>
      </c>
      <c r="P151" s="2">
        <f t="shared" si="60"/>
        <v>645.6</v>
      </c>
      <c r="Q151" s="2">
        <f t="shared" si="60"/>
        <v>672.9</v>
      </c>
      <c r="R151" s="2">
        <f t="shared" si="60"/>
        <v>975.2</v>
      </c>
      <c r="S151" s="2">
        <f t="shared" si="60"/>
        <v>1455.8</v>
      </c>
      <c r="T151" s="2">
        <f t="shared" si="60"/>
        <v>1179.5</v>
      </c>
      <c r="U151" s="2">
        <f t="shared" si="60"/>
        <v>1556</v>
      </c>
    </row>
    <row r="152" spans="1:21" ht="13.5">
      <c r="A152" s="50" t="s">
        <v>3</v>
      </c>
      <c r="C152" s="2">
        <f t="shared" si="60"/>
        <v>1</v>
      </c>
      <c r="D152" s="2">
        <f t="shared" si="60"/>
        <v>46</v>
      </c>
      <c r="E152" s="2">
        <f t="shared" si="60"/>
        <v>47.1</v>
      </c>
      <c r="F152" s="2">
        <f t="shared" si="60"/>
        <v>49.6</v>
      </c>
      <c r="G152" s="2">
        <f t="shared" si="60"/>
        <v>78.5</v>
      </c>
      <c r="H152" s="2">
        <f t="shared" si="60"/>
        <v>72.7</v>
      </c>
      <c r="I152" s="2">
        <f t="shared" si="60"/>
        <v>51.2</v>
      </c>
      <c r="J152" s="2">
        <f t="shared" si="60"/>
        <v>66.7</v>
      </c>
      <c r="K152" s="2">
        <f t="shared" si="60"/>
        <v>73.400000000000006</v>
      </c>
      <c r="L152" s="2">
        <f t="shared" si="60"/>
        <v>48.5</v>
      </c>
      <c r="M152" s="2">
        <f t="shared" si="60"/>
        <v>38.4</v>
      </c>
      <c r="N152" s="2">
        <f t="shared" si="60"/>
        <v>36.1</v>
      </c>
      <c r="O152" s="2">
        <f t="shared" si="60"/>
        <v>38.9</v>
      </c>
      <c r="P152" s="2">
        <f t="shared" si="60"/>
        <v>64.2</v>
      </c>
      <c r="Q152" s="2">
        <f t="shared" si="60"/>
        <v>112.9</v>
      </c>
      <c r="R152" s="2">
        <f t="shared" si="60"/>
        <v>132.4</v>
      </c>
      <c r="S152" s="2">
        <f t="shared" si="60"/>
        <v>181.5</v>
      </c>
      <c r="T152" s="2">
        <f t="shared" si="60"/>
        <v>132.6</v>
      </c>
      <c r="U152" s="2">
        <f t="shared" si="60"/>
        <v>134.19999999999999</v>
      </c>
    </row>
    <row r="153" spans="1:21" ht="13.5">
      <c r="A153" s="50" t="s">
        <v>4</v>
      </c>
      <c r="B153" s="92" t="s">
        <v>262</v>
      </c>
      <c r="C153" s="2">
        <f t="shared" si="60"/>
        <v>75.3</v>
      </c>
      <c r="D153" s="2">
        <f t="shared" si="60"/>
        <v>41.7</v>
      </c>
      <c r="E153" s="2">
        <f t="shared" si="60"/>
        <v>14.8</v>
      </c>
      <c r="F153" s="2">
        <f t="shared" si="60"/>
        <v>6.5</v>
      </c>
      <c r="G153" s="2">
        <f t="shared" si="60"/>
        <v>18</v>
      </c>
      <c r="H153" s="2">
        <f t="shared" si="60"/>
        <v>100.7</v>
      </c>
      <c r="I153" s="2">
        <f t="shared" si="60"/>
        <v>170.2</v>
      </c>
      <c r="J153" s="2">
        <f t="shared" si="60"/>
        <v>206.9</v>
      </c>
      <c r="K153" s="2">
        <f t="shared" si="60"/>
        <v>225</v>
      </c>
      <c r="L153" s="2">
        <f t="shared" si="60"/>
        <v>226.1</v>
      </c>
      <c r="M153" s="2">
        <f t="shared" si="60"/>
        <v>265.39999999999998</v>
      </c>
      <c r="N153" s="2">
        <f t="shared" si="60"/>
        <v>200.3</v>
      </c>
      <c r="O153" s="2">
        <f t="shared" si="60"/>
        <v>533.20000000000005</v>
      </c>
      <c r="P153" s="2">
        <f t="shared" si="60"/>
        <v>581.29999999999995</v>
      </c>
      <c r="Q153" s="2">
        <f t="shared" si="60"/>
        <v>560</v>
      </c>
      <c r="R153" s="2">
        <f t="shared" si="60"/>
        <v>842.8</v>
      </c>
      <c r="S153" s="2">
        <f t="shared" si="60"/>
        <v>1274.3</v>
      </c>
      <c r="T153" s="2">
        <f t="shared" si="60"/>
        <v>1046.9000000000001</v>
      </c>
      <c r="U153" s="2">
        <f t="shared" si="60"/>
        <v>1421.7</v>
      </c>
    </row>
    <row r="154" spans="1:21" ht="13.5">
      <c r="A154" s="46" t="s">
        <v>92</v>
      </c>
      <c r="C154" s="2">
        <f t="shared" si="60"/>
        <v>146.80000000000001</v>
      </c>
      <c r="D154" s="2">
        <f t="shared" si="60"/>
        <v>106.2</v>
      </c>
      <c r="E154" s="2">
        <f t="shared" si="60"/>
        <v>254.8</v>
      </c>
      <c r="F154" s="2">
        <f t="shared" si="60"/>
        <v>290</v>
      </c>
      <c r="G154" s="2">
        <f t="shared" si="60"/>
        <v>396.3</v>
      </c>
      <c r="H154" s="2">
        <f t="shared" si="60"/>
        <v>493.8</v>
      </c>
      <c r="I154" s="2">
        <f t="shared" si="60"/>
        <v>473.7</v>
      </c>
      <c r="J154" s="2">
        <f t="shared" si="60"/>
        <v>474.9</v>
      </c>
      <c r="K154" s="2">
        <f t="shared" si="60"/>
        <v>386.3</v>
      </c>
      <c r="L154" s="2">
        <f t="shared" si="60"/>
        <v>793.3</v>
      </c>
      <c r="M154" s="2">
        <f t="shared" si="60"/>
        <v>650.79999999999995</v>
      </c>
      <c r="N154" s="2">
        <f t="shared" si="60"/>
        <v>930.8</v>
      </c>
      <c r="O154" s="2">
        <f t="shared" si="60"/>
        <v>1150.0999999999999</v>
      </c>
      <c r="P154" s="2">
        <f t="shared" si="60"/>
        <v>1580.3</v>
      </c>
      <c r="Q154" s="2">
        <f t="shared" si="60"/>
        <v>1616.2</v>
      </c>
      <c r="R154" s="2">
        <f t="shared" si="60"/>
        <v>1957.9</v>
      </c>
      <c r="S154" s="2">
        <f t="shared" si="60"/>
        <v>2240.8000000000002</v>
      </c>
      <c r="T154" s="2">
        <f t="shared" si="60"/>
        <v>2324.3000000000002</v>
      </c>
      <c r="U154" s="2">
        <f t="shared" si="60"/>
        <v>2437.9</v>
      </c>
    </row>
    <row r="155" spans="1:21" ht="13.5">
      <c r="A155" s="50" t="s">
        <v>3</v>
      </c>
      <c r="C155" s="2">
        <f t="shared" si="60"/>
        <v>71</v>
      </c>
      <c r="D155" s="2">
        <f t="shared" si="60"/>
        <v>71.5</v>
      </c>
      <c r="E155" s="2">
        <f t="shared" si="60"/>
        <v>24.4</v>
      </c>
      <c r="F155" s="2">
        <f t="shared" si="60"/>
        <v>30.5</v>
      </c>
      <c r="G155" s="2">
        <f t="shared" si="60"/>
        <v>49.4</v>
      </c>
      <c r="H155" s="2">
        <f t="shared" si="60"/>
        <v>14</v>
      </c>
      <c r="I155" s="2">
        <f t="shared" si="60"/>
        <v>47.9</v>
      </c>
      <c r="J155" s="2">
        <f t="shared" si="60"/>
        <v>22.6</v>
      </c>
      <c r="K155" s="2">
        <f t="shared" ref="C155:U162" si="61">ROUND(K132*K$237,1)</f>
        <v>48.5</v>
      </c>
      <c r="L155" s="2">
        <f t="shared" si="61"/>
        <v>124.8</v>
      </c>
      <c r="M155" s="2">
        <f t="shared" si="61"/>
        <v>99.9</v>
      </c>
      <c r="N155" s="2">
        <f t="shared" si="61"/>
        <v>160.80000000000001</v>
      </c>
      <c r="O155" s="2">
        <f t="shared" si="61"/>
        <v>88.5</v>
      </c>
      <c r="P155" s="2">
        <f t="shared" si="61"/>
        <v>604.9</v>
      </c>
      <c r="Q155" s="2">
        <f t="shared" si="61"/>
        <v>374.2</v>
      </c>
      <c r="R155" s="2">
        <f t="shared" si="61"/>
        <v>459</v>
      </c>
      <c r="S155" s="2">
        <f t="shared" si="61"/>
        <v>210.6</v>
      </c>
      <c r="T155" s="2">
        <f t="shared" si="61"/>
        <v>254.1</v>
      </c>
      <c r="U155" s="2">
        <f t="shared" si="61"/>
        <v>224.1</v>
      </c>
    </row>
    <row r="156" spans="1:21" ht="13.5">
      <c r="A156" s="50" t="s">
        <v>4</v>
      </c>
      <c r="B156" s="92" t="s">
        <v>282</v>
      </c>
      <c r="C156" s="2">
        <f t="shared" si="61"/>
        <v>75.8</v>
      </c>
      <c r="D156" s="2">
        <f t="shared" si="61"/>
        <v>34.700000000000003</v>
      </c>
      <c r="E156" s="2">
        <f t="shared" si="61"/>
        <v>230.4</v>
      </c>
      <c r="F156" s="2">
        <f t="shared" si="61"/>
        <v>259.5</v>
      </c>
      <c r="G156" s="2">
        <f t="shared" si="61"/>
        <v>346.9</v>
      </c>
      <c r="H156" s="2">
        <f t="shared" si="61"/>
        <v>479.8</v>
      </c>
      <c r="I156" s="2">
        <f t="shared" si="61"/>
        <v>425.8</v>
      </c>
      <c r="J156" s="2">
        <f t="shared" si="61"/>
        <v>452.3</v>
      </c>
      <c r="K156" s="2">
        <f t="shared" si="61"/>
        <v>337.8</v>
      </c>
      <c r="L156" s="2">
        <f t="shared" si="61"/>
        <v>668.5</v>
      </c>
      <c r="M156" s="2">
        <f t="shared" si="61"/>
        <v>550.9</v>
      </c>
      <c r="N156" s="2">
        <f t="shared" si="61"/>
        <v>770.1</v>
      </c>
      <c r="O156" s="2">
        <f t="shared" si="61"/>
        <v>1061.5999999999999</v>
      </c>
      <c r="P156" s="2">
        <f t="shared" si="61"/>
        <v>975.4</v>
      </c>
      <c r="Q156" s="2">
        <f t="shared" si="61"/>
        <v>1242</v>
      </c>
      <c r="R156" s="2">
        <f t="shared" si="61"/>
        <v>1498.9</v>
      </c>
      <c r="S156" s="2">
        <f t="shared" si="61"/>
        <v>2030.2</v>
      </c>
      <c r="T156" s="2">
        <f t="shared" si="61"/>
        <v>2070.1999999999998</v>
      </c>
      <c r="U156" s="2">
        <f t="shared" si="61"/>
        <v>2213.8000000000002</v>
      </c>
    </row>
    <row r="157" spans="1:21" ht="13.5">
      <c r="A157" s="45" t="s">
        <v>28</v>
      </c>
      <c r="C157" s="2">
        <f t="shared" si="61"/>
        <v>466.8</v>
      </c>
      <c r="D157" s="2">
        <f t="shared" si="61"/>
        <v>715.5</v>
      </c>
      <c r="E157" s="2">
        <f t="shared" si="61"/>
        <v>798.9</v>
      </c>
      <c r="F157" s="2">
        <f t="shared" si="61"/>
        <v>381.4</v>
      </c>
      <c r="G157" s="2">
        <f t="shared" si="61"/>
        <v>401.9</v>
      </c>
      <c r="H157" s="2">
        <f t="shared" si="61"/>
        <v>395.8</v>
      </c>
      <c r="I157" s="2">
        <f t="shared" si="61"/>
        <v>549.70000000000005</v>
      </c>
      <c r="J157" s="2">
        <f t="shared" si="61"/>
        <v>570.20000000000005</v>
      </c>
      <c r="K157" s="2">
        <f t="shared" si="61"/>
        <v>821.3</v>
      </c>
      <c r="L157" s="2">
        <f t="shared" si="61"/>
        <v>1055.5</v>
      </c>
      <c r="M157" s="2">
        <f t="shared" si="61"/>
        <v>1475.1</v>
      </c>
      <c r="N157" s="2">
        <f t="shared" si="61"/>
        <v>2915</v>
      </c>
      <c r="O157" s="2">
        <f t="shared" si="61"/>
        <v>4052.3</v>
      </c>
      <c r="P157" s="2">
        <f t="shared" si="61"/>
        <v>4364.8999999999996</v>
      </c>
      <c r="Q157" s="2">
        <f t="shared" si="61"/>
        <v>2958.1</v>
      </c>
      <c r="R157" s="2">
        <f t="shared" si="61"/>
        <v>2393.4</v>
      </c>
      <c r="S157" s="2">
        <f t="shared" si="61"/>
        <v>3918.6</v>
      </c>
      <c r="T157" s="2">
        <f t="shared" si="61"/>
        <v>3149.9</v>
      </c>
      <c r="U157" s="2">
        <f t="shared" si="61"/>
        <v>1464.1</v>
      </c>
    </row>
    <row r="158" spans="1:21" ht="13.5">
      <c r="A158" s="48" t="s">
        <v>3</v>
      </c>
      <c r="C158" s="2">
        <f t="shared" si="61"/>
        <v>108.2</v>
      </c>
      <c r="D158" s="2">
        <f t="shared" si="61"/>
        <v>89.8</v>
      </c>
      <c r="E158" s="2">
        <f t="shared" si="61"/>
        <v>88.3</v>
      </c>
      <c r="F158" s="2">
        <f t="shared" si="61"/>
        <v>68.900000000000006</v>
      </c>
      <c r="G158" s="2">
        <f t="shared" si="61"/>
        <v>68.599999999999994</v>
      </c>
      <c r="H158" s="2">
        <f t="shared" si="61"/>
        <v>-4.7</v>
      </c>
      <c r="I158" s="2">
        <f t="shared" si="61"/>
        <v>115.2</v>
      </c>
      <c r="J158" s="2">
        <f t="shared" si="61"/>
        <v>135.19999999999999</v>
      </c>
      <c r="K158" s="2">
        <f t="shared" si="61"/>
        <v>97.2</v>
      </c>
      <c r="L158" s="2">
        <f t="shared" si="61"/>
        <v>28.4</v>
      </c>
      <c r="M158" s="2">
        <f t="shared" si="61"/>
        <v>-34.4</v>
      </c>
      <c r="N158" s="2">
        <f t="shared" si="61"/>
        <v>-61.6</v>
      </c>
      <c r="O158" s="2">
        <f t="shared" si="61"/>
        <v>34.6</v>
      </c>
      <c r="P158" s="2">
        <f t="shared" si="61"/>
        <v>1014.6</v>
      </c>
      <c r="Q158" s="2">
        <f t="shared" si="61"/>
        <v>653.79999999999995</v>
      </c>
      <c r="R158" s="2">
        <f t="shared" si="61"/>
        <v>1152.5999999999999</v>
      </c>
      <c r="S158" s="2">
        <f t="shared" si="61"/>
        <v>547.9</v>
      </c>
      <c r="T158" s="2">
        <f t="shared" si="61"/>
        <v>594.6</v>
      </c>
      <c r="U158" s="2">
        <f t="shared" si="61"/>
        <v>131.6</v>
      </c>
    </row>
    <row r="159" spans="1:21" ht="13.5">
      <c r="A159" s="48" t="s">
        <v>4</v>
      </c>
      <c r="B159" s="92" t="s">
        <v>560</v>
      </c>
      <c r="C159" s="2">
        <f t="shared" si="61"/>
        <v>256.7</v>
      </c>
      <c r="D159" s="2">
        <f t="shared" si="61"/>
        <v>586.20000000000005</v>
      </c>
      <c r="E159" s="2">
        <f t="shared" si="61"/>
        <v>601.9</v>
      </c>
      <c r="F159" s="2">
        <f t="shared" si="61"/>
        <v>218.8</v>
      </c>
      <c r="G159" s="2">
        <f t="shared" si="61"/>
        <v>279.89999999999998</v>
      </c>
      <c r="H159" s="2">
        <f t="shared" si="61"/>
        <v>466.4</v>
      </c>
      <c r="I159" s="2">
        <f t="shared" si="61"/>
        <v>474.1</v>
      </c>
      <c r="J159" s="2">
        <f t="shared" si="61"/>
        <v>379.6</v>
      </c>
      <c r="K159" s="2">
        <f t="shared" si="61"/>
        <v>758</v>
      </c>
      <c r="L159" s="2">
        <f t="shared" si="61"/>
        <v>1064.9000000000001</v>
      </c>
      <c r="M159" s="2">
        <f t="shared" si="61"/>
        <v>1256.3</v>
      </c>
      <c r="N159" s="2">
        <f t="shared" si="61"/>
        <v>2636.1</v>
      </c>
      <c r="O159" s="2">
        <f t="shared" si="61"/>
        <v>3193.9</v>
      </c>
      <c r="P159" s="2">
        <f t="shared" si="61"/>
        <v>2669.2</v>
      </c>
      <c r="Q159" s="2">
        <f t="shared" si="61"/>
        <v>1936.7</v>
      </c>
      <c r="R159" s="2">
        <f t="shared" si="61"/>
        <v>1642.5</v>
      </c>
      <c r="S159" s="2">
        <f t="shared" si="61"/>
        <v>2195.5</v>
      </c>
      <c r="T159" s="2">
        <f t="shared" si="61"/>
        <v>2542</v>
      </c>
      <c r="U159" s="2">
        <f t="shared" si="61"/>
        <v>1581.5</v>
      </c>
    </row>
    <row r="160" spans="1:21" ht="13.5">
      <c r="A160" s="48" t="s">
        <v>54</v>
      </c>
      <c r="C160" s="2">
        <f t="shared" si="61"/>
        <v>101.9</v>
      </c>
      <c r="D160" s="2">
        <f t="shared" si="61"/>
        <v>39.5</v>
      </c>
      <c r="E160" s="2">
        <f t="shared" si="61"/>
        <v>108.7</v>
      </c>
      <c r="F160" s="2">
        <f t="shared" si="61"/>
        <v>93.7</v>
      </c>
      <c r="G160" s="2">
        <f t="shared" si="61"/>
        <v>53.4</v>
      </c>
      <c r="H160" s="2">
        <f t="shared" si="61"/>
        <v>-65.8</v>
      </c>
      <c r="I160" s="2">
        <f t="shared" si="61"/>
        <v>-39.6</v>
      </c>
      <c r="J160" s="2">
        <f t="shared" si="61"/>
        <v>55.5</v>
      </c>
      <c r="K160" s="2">
        <f t="shared" si="61"/>
        <v>-33.9</v>
      </c>
      <c r="L160" s="2">
        <f t="shared" si="61"/>
        <v>-37.799999999999997</v>
      </c>
      <c r="M160" s="2">
        <f t="shared" si="61"/>
        <v>253.2</v>
      </c>
      <c r="N160" s="2">
        <f t="shared" si="61"/>
        <v>340.6</v>
      </c>
      <c r="O160" s="2">
        <f t="shared" si="61"/>
        <v>823.7</v>
      </c>
      <c r="P160" s="2">
        <f t="shared" si="61"/>
        <v>681.1</v>
      </c>
      <c r="Q160" s="2">
        <f t="shared" si="61"/>
        <v>367.5</v>
      </c>
      <c r="R160" s="2">
        <f t="shared" si="61"/>
        <v>-401.7</v>
      </c>
      <c r="S160" s="2">
        <f t="shared" si="61"/>
        <v>1175.0999999999999</v>
      </c>
      <c r="T160" s="2">
        <f t="shared" si="61"/>
        <v>13.2</v>
      </c>
      <c r="U160" s="2">
        <f t="shared" si="61"/>
        <v>-249</v>
      </c>
    </row>
    <row r="161" spans="1:23" ht="13.5">
      <c r="A161" s="45" t="s">
        <v>29</v>
      </c>
      <c r="B161" s="92" t="s">
        <v>368</v>
      </c>
      <c r="C161" s="2">
        <f t="shared" si="61"/>
        <v>-143.5</v>
      </c>
      <c r="D161" s="2">
        <f t="shared" si="61"/>
        <v>4</v>
      </c>
      <c r="E161" s="2">
        <f t="shared" si="61"/>
        <v>-10.4</v>
      </c>
      <c r="F161" s="2">
        <f t="shared" si="61"/>
        <v>100</v>
      </c>
      <c r="G161" s="2">
        <f t="shared" si="61"/>
        <v>-16.2</v>
      </c>
      <c r="H161" s="2">
        <f t="shared" si="61"/>
        <v>44.5</v>
      </c>
      <c r="I161" s="2">
        <f t="shared" si="61"/>
        <v>-103.4</v>
      </c>
      <c r="J161" s="2">
        <f t="shared" si="61"/>
        <v>-88.4</v>
      </c>
      <c r="K161" s="2">
        <f t="shared" si="61"/>
        <v>12.9</v>
      </c>
      <c r="L161" s="2">
        <f t="shared" si="61"/>
        <v>-364.9</v>
      </c>
      <c r="M161" s="2">
        <f t="shared" si="61"/>
        <v>-166.8</v>
      </c>
      <c r="N161" s="2">
        <f t="shared" si="61"/>
        <v>-803.4</v>
      </c>
      <c r="O161" s="2">
        <f t="shared" si="61"/>
        <v>-718.8</v>
      </c>
      <c r="P161" s="2">
        <f t="shared" si="61"/>
        <v>-177.3</v>
      </c>
      <c r="Q161" s="2">
        <f t="shared" si="61"/>
        <v>-1052.9000000000001</v>
      </c>
      <c r="R161" s="2">
        <f t="shared" si="61"/>
        <v>-273.60000000000002</v>
      </c>
      <c r="S161" s="2">
        <f t="shared" si="61"/>
        <v>-934.8</v>
      </c>
      <c r="T161" s="2">
        <f t="shared" si="61"/>
        <v>-90.5</v>
      </c>
      <c r="U161" s="2">
        <f t="shared" si="61"/>
        <v>82.5</v>
      </c>
    </row>
    <row r="162" spans="1:23" ht="13.5">
      <c r="A162" s="45" t="s">
        <v>30</v>
      </c>
      <c r="C162" s="2">
        <f t="shared" si="61"/>
        <v>0</v>
      </c>
      <c r="D162" s="2">
        <f t="shared" si="61"/>
        <v>0</v>
      </c>
      <c r="E162" s="2">
        <f t="shared" si="61"/>
        <v>0</v>
      </c>
      <c r="F162" s="2">
        <f t="shared" si="61"/>
        <v>0</v>
      </c>
      <c r="G162" s="2">
        <f t="shared" si="61"/>
        <v>0</v>
      </c>
      <c r="H162" s="2">
        <f t="shared" si="61"/>
        <v>0</v>
      </c>
      <c r="I162" s="2">
        <f t="shared" si="61"/>
        <v>0</v>
      </c>
      <c r="J162" s="2">
        <f t="shared" si="61"/>
        <v>0</v>
      </c>
      <c r="K162" s="2">
        <f t="shared" si="61"/>
        <v>0</v>
      </c>
      <c r="L162" s="2">
        <f t="shared" si="61"/>
        <v>0</v>
      </c>
      <c r="M162" s="2">
        <f t="shared" si="61"/>
        <v>0</v>
      </c>
      <c r="N162" s="2">
        <f t="shared" si="61"/>
        <v>0</v>
      </c>
      <c r="O162" s="2">
        <f t="shared" si="61"/>
        <v>0</v>
      </c>
      <c r="P162" s="2">
        <f t="shared" si="61"/>
        <v>0</v>
      </c>
      <c r="Q162" s="2">
        <f t="shared" si="61"/>
        <v>0</v>
      </c>
      <c r="R162" s="2">
        <f t="shared" si="61"/>
        <v>0</v>
      </c>
      <c r="S162" s="2">
        <f t="shared" si="61"/>
        <v>0</v>
      </c>
      <c r="T162" s="2">
        <f t="shared" si="61"/>
        <v>0</v>
      </c>
      <c r="U162" s="2">
        <f t="shared" si="61"/>
        <v>0</v>
      </c>
    </row>
    <row r="163" spans="1:23" ht="13.5">
      <c r="A163" s="45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3" ht="16.5">
      <c r="A164" s="15" t="s">
        <v>31</v>
      </c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3" ht="13.5">
      <c r="A165" s="17" t="s">
        <v>32</v>
      </c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3" ht="13.5">
      <c r="A166" s="45" t="s">
        <v>33</v>
      </c>
      <c r="C166" s="2">
        <v>47.817915000000028</v>
      </c>
      <c r="D166" s="2">
        <v>4.9308750000000039</v>
      </c>
      <c r="E166" s="2">
        <v>-94.756567000000004</v>
      </c>
      <c r="F166" s="2">
        <v>-383.42502999999994</v>
      </c>
      <c r="G166" s="2">
        <v>-447.93018999999998</v>
      </c>
      <c r="H166" s="2">
        <v>-433.16243899999995</v>
      </c>
      <c r="I166" s="2">
        <v>-308.27130710990843</v>
      </c>
      <c r="J166" s="2">
        <v>-281.48042033469801</v>
      </c>
      <c r="K166" s="2">
        <v>-259.24590158422052</v>
      </c>
      <c r="L166" s="2">
        <v>155.55099500595901</v>
      </c>
      <c r="M166" s="2">
        <v>67.129845177573543</v>
      </c>
      <c r="N166" s="2">
        <v>510.61783343813477</v>
      </c>
      <c r="O166" s="2">
        <v>374.22938857512622</v>
      </c>
      <c r="P166" s="2">
        <v>-171.40130911629331</v>
      </c>
      <c r="Q166" s="2">
        <v>518.49264395222121</v>
      </c>
      <c r="R166" s="2">
        <v>1216.8530490509022</v>
      </c>
      <c r="S166" s="2">
        <v>908.48602724361217</v>
      </c>
      <c r="T166" s="2">
        <v>978.7092836886095</v>
      </c>
      <c r="U166" s="92">
        <v>1199.3367306858445</v>
      </c>
    </row>
    <row r="167" spans="1:23" ht="13.5">
      <c r="A167" s="46" t="s">
        <v>34</v>
      </c>
      <c r="B167" s="16" t="s">
        <v>362</v>
      </c>
      <c r="C167" s="2">
        <v>258.52896900000002</v>
      </c>
      <c r="D167" s="2">
        <v>271.22712100000001</v>
      </c>
      <c r="E167" s="2">
        <v>302.71744500000005</v>
      </c>
      <c r="F167" s="2">
        <v>313.74663000000004</v>
      </c>
      <c r="G167" s="2">
        <v>350.560654</v>
      </c>
      <c r="H167" s="2">
        <v>314.79972399999997</v>
      </c>
      <c r="I167" s="2">
        <v>510.95325683233909</v>
      </c>
      <c r="J167" s="2">
        <v>638.59692440925244</v>
      </c>
      <c r="K167" s="2">
        <v>647.97030755695334</v>
      </c>
      <c r="L167" s="2">
        <v>996.14140768562663</v>
      </c>
      <c r="M167" s="2">
        <v>1136.5699161205994</v>
      </c>
      <c r="N167" s="2">
        <v>1982.3663156266564</v>
      </c>
      <c r="O167" s="2">
        <v>2958.7078160063443</v>
      </c>
      <c r="P167" s="2">
        <v>3692.4486089226966</v>
      </c>
      <c r="Q167" s="2">
        <v>4562.3147897343315</v>
      </c>
      <c r="R167" s="2">
        <v>5574.4610211540466</v>
      </c>
      <c r="S167" s="2">
        <v>5631.1604697117918</v>
      </c>
      <c r="T167" s="2">
        <v>6029.1232610813649</v>
      </c>
      <c r="U167" s="2">
        <v>6545.8014630999196</v>
      </c>
    </row>
    <row r="168" spans="1:23" ht="13.5">
      <c r="A168" s="46" t="s">
        <v>35</v>
      </c>
      <c r="B168" s="16" t="s">
        <v>363</v>
      </c>
      <c r="C168" s="2">
        <f t="shared" ref="C168:T168" si="62">C167-C166</f>
        <v>210.71105399999999</v>
      </c>
      <c r="D168" s="2">
        <f t="shared" si="62"/>
        <v>266.296246</v>
      </c>
      <c r="E168" s="2">
        <f t="shared" si="62"/>
        <v>397.47401200000007</v>
      </c>
      <c r="F168" s="2">
        <f t="shared" si="62"/>
        <v>697.17165999999997</v>
      </c>
      <c r="G168" s="2">
        <f t="shared" si="62"/>
        <v>798.49084399999992</v>
      </c>
      <c r="H168" s="2">
        <f t="shared" si="62"/>
        <v>747.96216299999992</v>
      </c>
      <c r="I168" s="2">
        <f t="shared" si="62"/>
        <v>819.22456394224753</v>
      </c>
      <c r="J168" s="2">
        <f t="shared" si="62"/>
        <v>920.07734474395045</v>
      </c>
      <c r="K168" s="2">
        <f t="shared" si="62"/>
        <v>907.21620914117386</v>
      </c>
      <c r="L168" s="2">
        <f t="shared" si="62"/>
        <v>840.59041267966768</v>
      </c>
      <c r="M168" s="2">
        <f t="shared" si="62"/>
        <v>1069.4400709430258</v>
      </c>
      <c r="N168" s="2">
        <f t="shared" si="62"/>
        <v>1471.7484821885216</v>
      </c>
      <c r="O168" s="2">
        <f t="shared" si="62"/>
        <v>2584.4784274312178</v>
      </c>
      <c r="P168" s="2">
        <f t="shared" si="62"/>
        <v>3863.8499180389899</v>
      </c>
      <c r="Q168" s="2">
        <f t="shared" si="62"/>
        <v>4043.8221457821101</v>
      </c>
      <c r="R168" s="2">
        <f t="shared" si="62"/>
        <v>4357.6079721031447</v>
      </c>
      <c r="S168" s="2">
        <f t="shared" si="62"/>
        <v>4722.6744424681801</v>
      </c>
      <c r="T168" s="2">
        <f t="shared" si="62"/>
        <v>5050.4139773927554</v>
      </c>
      <c r="U168" s="2">
        <f>U167-U166</f>
        <v>5346.4647324140751</v>
      </c>
      <c r="W168" s="2"/>
    </row>
    <row r="169" spans="1:23" ht="13.5">
      <c r="A169" s="45" t="s">
        <v>58</v>
      </c>
      <c r="C169" s="2">
        <v>131.62306299999997</v>
      </c>
      <c r="D169" s="2">
        <v>250.823407</v>
      </c>
      <c r="E169" s="2">
        <v>465.25361400000003</v>
      </c>
      <c r="F169" s="2">
        <v>748.38794399999983</v>
      </c>
      <c r="G169" s="2">
        <v>883.59790499999986</v>
      </c>
      <c r="H169" s="2">
        <v>1041.281072</v>
      </c>
      <c r="I169" s="2">
        <v>1057.6021320399086</v>
      </c>
      <c r="J169" s="2">
        <v>1171.7886663346981</v>
      </c>
      <c r="K169" s="2">
        <v>1354.8735865842207</v>
      </c>
      <c r="L169" s="2">
        <v>1378.656889887131</v>
      </c>
      <c r="M169" s="2">
        <v>1894.3748057893167</v>
      </c>
      <c r="N169" s="2">
        <v>2289.1618306771916</v>
      </c>
      <c r="O169" s="2">
        <v>3724.6278236933649</v>
      </c>
      <c r="P169" s="2">
        <v>4593.0997754519094</v>
      </c>
      <c r="Q169" s="2">
        <v>4245.1142678713886</v>
      </c>
      <c r="R169" s="2">
        <v>4982.1557570142459</v>
      </c>
      <c r="S169" s="2">
        <v>6189.2912459302588</v>
      </c>
      <c r="T169" s="2">
        <v>6925.029687702081</v>
      </c>
      <c r="U169" s="2">
        <f t="shared" ref="U169" si="63">U173-U166</f>
        <v>8637.2818703365119</v>
      </c>
    </row>
    <row r="170" spans="1:23" ht="13.5">
      <c r="A170" s="46" t="s">
        <v>36</v>
      </c>
      <c r="B170" s="92" t="s">
        <v>247</v>
      </c>
      <c r="C170" s="2">
        <v>39.749967999999988</v>
      </c>
      <c r="D170" s="2">
        <v>210.63933899999998</v>
      </c>
      <c r="E170" s="2">
        <v>372.75985400000002</v>
      </c>
      <c r="F170" s="2">
        <v>499.50286999999997</v>
      </c>
      <c r="G170" s="2">
        <v>688.14431399999989</v>
      </c>
      <c r="H170" s="2">
        <v>784.47871099999998</v>
      </c>
      <c r="I170" s="2">
        <v>726.86557296000012</v>
      </c>
      <c r="J170" s="2">
        <v>718.28417600000012</v>
      </c>
      <c r="K170" s="2">
        <v>765.67847300000005</v>
      </c>
      <c r="L170" s="2">
        <v>740.40328696000006</v>
      </c>
      <c r="M170" s="2">
        <v>627.44847965000008</v>
      </c>
      <c r="N170" s="2">
        <v>414.90047583000006</v>
      </c>
      <c r="O170" s="2">
        <v>352.72948314000007</v>
      </c>
      <c r="P170" s="2">
        <v>-171.19763072999999</v>
      </c>
      <c r="Q170" s="2">
        <v>263.08400424449997</v>
      </c>
      <c r="R170" s="2">
        <v>161.42509305570005</v>
      </c>
      <c r="S170" s="2">
        <v>127.00565888989999</v>
      </c>
      <c r="T170" s="2">
        <v>-79.534023284000028</v>
      </c>
      <c r="U170" s="92">
        <v>564.43006646040044</v>
      </c>
    </row>
    <row r="171" spans="1:23" ht="13.5">
      <c r="A171" s="46" t="s">
        <v>37</v>
      </c>
      <c r="B171" s="92" t="s">
        <v>249</v>
      </c>
      <c r="C171" s="2">
        <v>133.24235299999998</v>
      </c>
      <c r="D171" s="2">
        <v>128.78543900000003</v>
      </c>
      <c r="E171" s="2">
        <v>213.70550599999999</v>
      </c>
      <c r="F171" s="2">
        <v>307.65169700000001</v>
      </c>
      <c r="G171" s="2">
        <v>430.46872300000001</v>
      </c>
      <c r="H171" s="2">
        <v>533.62045799999999</v>
      </c>
      <c r="I171" s="2">
        <v>601.585554</v>
      </c>
      <c r="J171" s="2">
        <v>738.9562269999999</v>
      </c>
      <c r="K171" s="2">
        <v>899.45876299999986</v>
      </c>
      <c r="L171" s="2">
        <v>1096.3904169099999</v>
      </c>
      <c r="M171" s="2">
        <v>1861.44102355</v>
      </c>
      <c r="N171" s="2">
        <v>2852.5017166900002</v>
      </c>
      <c r="O171" s="2">
        <v>4962.2258997199988</v>
      </c>
      <c r="P171" s="2">
        <v>6416.4353419562012</v>
      </c>
      <c r="Q171" s="2">
        <v>5637.2456473851707</v>
      </c>
      <c r="R171" s="2">
        <v>6788.6313700661422</v>
      </c>
      <c r="S171" s="2">
        <v>8021.5788181610087</v>
      </c>
      <c r="T171" s="2">
        <v>9085.6618769809083</v>
      </c>
      <c r="U171" s="92">
        <v>10787.394559637649</v>
      </c>
    </row>
    <row r="172" spans="1:23" ht="13.5">
      <c r="A172" s="46" t="s">
        <v>94</v>
      </c>
      <c r="B172" s="16" t="s">
        <v>275</v>
      </c>
      <c r="C172" s="2">
        <f t="shared" ref="C172:U172" si="64">C169-C170-C171</f>
        <v>-41.369258000000002</v>
      </c>
      <c r="D172" s="2">
        <f t="shared" si="64"/>
        <v>-88.601371</v>
      </c>
      <c r="E172" s="2">
        <f t="shared" si="64"/>
        <v>-121.21174599999998</v>
      </c>
      <c r="F172" s="2">
        <f t="shared" si="64"/>
        <v>-58.766623000000152</v>
      </c>
      <c r="G172" s="2">
        <f t="shared" si="64"/>
        <v>-235.01513200000005</v>
      </c>
      <c r="H172" s="2">
        <f t="shared" si="64"/>
        <v>-276.81809699999997</v>
      </c>
      <c r="I172" s="2">
        <f t="shared" si="64"/>
        <v>-270.84899492009151</v>
      </c>
      <c r="J172" s="2">
        <f t="shared" si="64"/>
        <v>-285.45173666530195</v>
      </c>
      <c r="K172" s="2">
        <f t="shared" si="64"/>
        <v>-310.26364941577924</v>
      </c>
      <c r="L172" s="2">
        <f t="shared" si="64"/>
        <v>-458.13681398286894</v>
      </c>
      <c r="M172" s="2">
        <f t="shared" si="64"/>
        <v>-594.51469741068331</v>
      </c>
      <c r="N172" s="2">
        <f t="shared" si="64"/>
        <v>-978.24036184280862</v>
      </c>
      <c r="O172" s="2">
        <f t="shared" si="64"/>
        <v>-1590.3275591666338</v>
      </c>
      <c r="P172" s="2">
        <f t="shared" si="64"/>
        <v>-1652.1379357742917</v>
      </c>
      <c r="Q172" s="2">
        <f t="shared" si="64"/>
        <v>-1655.2153837582819</v>
      </c>
      <c r="R172" s="2">
        <f t="shared" si="64"/>
        <v>-1967.9007061075963</v>
      </c>
      <c r="S172" s="2">
        <f t="shared" si="64"/>
        <v>-1959.2932311206496</v>
      </c>
      <c r="T172" s="2">
        <f t="shared" si="64"/>
        <v>-2081.0981659948275</v>
      </c>
      <c r="U172" s="2">
        <f t="shared" si="64"/>
        <v>-2714.5427557615376</v>
      </c>
    </row>
    <row r="173" spans="1:23" ht="13.5">
      <c r="A173" s="45" t="s">
        <v>605</v>
      </c>
      <c r="B173" s="92" t="s">
        <v>272</v>
      </c>
      <c r="C173" s="2">
        <v>179.440978</v>
      </c>
      <c r="D173" s="2">
        <v>255.75428200000002</v>
      </c>
      <c r="E173" s="2">
        <v>370.49704700000001</v>
      </c>
      <c r="F173" s="2">
        <v>364.96291399999996</v>
      </c>
      <c r="G173" s="2">
        <v>435.66771499999993</v>
      </c>
      <c r="H173" s="2">
        <v>608.11863300000005</v>
      </c>
      <c r="I173" s="2">
        <v>749.33082493000006</v>
      </c>
      <c r="J173" s="2">
        <v>890.30824600000005</v>
      </c>
      <c r="K173" s="2">
        <v>1095.6276850000002</v>
      </c>
      <c r="L173" s="2">
        <v>1534.2078848930901</v>
      </c>
      <c r="M173" s="2">
        <v>1961.5046509668903</v>
      </c>
      <c r="N173" s="2">
        <v>2799.7796641153263</v>
      </c>
      <c r="O173" s="2">
        <v>4098.8572122684909</v>
      </c>
      <c r="P173" s="2">
        <v>4421.6984663356161</v>
      </c>
      <c r="Q173" s="2">
        <v>4763.6069118236101</v>
      </c>
      <c r="R173" s="2">
        <v>6199.0088060651478</v>
      </c>
      <c r="S173" s="2">
        <v>7097.7772731738714</v>
      </c>
      <c r="T173" s="2">
        <v>7903.7389713906905</v>
      </c>
      <c r="U173" s="92">
        <v>9836.6186010223573</v>
      </c>
    </row>
    <row r="174" spans="1:23" ht="13.5">
      <c r="A174" s="46" t="s">
        <v>606</v>
      </c>
      <c r="B174" s="92" t="s">
        <v>271</v>
      </c>
      <c r="C174" s="2">
        <v>160.14482799999999</v>
      </c>
      <c r="D174" s="2">
        <v>220.75057900000002</v>
      </c>
      <c r="E174" s="2">
        <v>294.973658</v>
      </c>
      <c r="F174" s="2">
        <v>259.86537199999998</v>
      </c>
      <c r="G174" s="2">
        <v>282.71257800000001</v>
      </c>
      <c r="H174" s="2">
        <v>380.27078800000004</v>
      </c>
      <c r="I174" s="2">
        <v>405.37745201000001</v>
      </c>
      <c r="J174" s="2">
        <v>465.09551900000002</v>
      </c>
      <c r="K174" s="2">
        <v>530.27722700000004</v>
      </c>
      <c r="L174" s="2">
        <v>856.52095314460996</v>
      </c>
      <c r="M174" s="2">
        <v>1104.1303042244854</v>
      </c>
      <c r="N174" s="2">
        <v>1473.169055614848</v>
      </c>
      <c r="O174" s="2">
        <v>2262.9629345692738</v>
      </c>
      <c r="P174" s="2">
        <v>1999.2202244401246</v>
      </c>
      <c r="Q174" s="2">
        <v>2330.4861027696384</v>
      </c>
      <c r="R174" s="2">
        <v>2960.2536212846771</v>
      </c>
      <c r="S174" s="2">
        <v>3783.1795329991</v>
      </c>
      <c r="T174" s="2">
        <v>4069.1616825747037</v>
      </c>
      <c r="U174" s="92">
        <v>5418.4025162175931</v>
      </c>
    </row>
    <row r="175" spans="1:23" ht="13.5">
      <c r="A175" s="48" t="s">
        <v>38</v>
      </c>
      <c r="B175" s="92" t="s">
        <v>243</v>
      </c>
      <c r="C175" s="2">
        <v>124.779175</v>
      </c>
      <c r="D175" s="2">
        <v>176.73306100000002</v>
      </c>
      <c r="E175" s="2">
        <v>239.69061400000001</v>
      </c>
      <c r="F175" s="2">
        <v>212.18498299999999</v>
      </c>
      <c r="G175" s="2">
        <v>244.03765099999998</v>
      </c>
      <c r="H175" s="2">
        <v>315.20506900000004</v>
      </c>
      <c r="I175" s="2">
        <v>348.85034200000001</v>
      </c>
      <c r="J175" s="2">
        <v>390.79106300000001</v>
      </c>
      <c r="K175" s="2">
        <v>441.53551400000003</v>
      </c>
      <c r="L175" s="2">
        <v>615.99254619999999</v>
      </c>
      <c r="M175" s="2">
        <v>736.28420750999999</v>
      </c>
      <c r="N175" s="2">
        <v>827.35721450999995</v>
      </c>
      <c r="O175" s="2">
        <v>1152.0703892299998</v>
      </c>
      <c r="P175" s="2">
        <v>1082.55368619</v>
      </c>
      <c r="Q175" s="2">
        <v>1229.4361007100001</v>
      </c>
      <c r="R175" s="2">
        <v>1372.98874733</v>
      </c>
      <c r="S175" s="2">
        <v>1438.9916573999999</v>
      </c>
      <c r="T175" s="2">
        <v>1550.0279332099999</v>
      </c>
      <c r="U175" s="92">
        <v>1899.6252815</v>
      </c>
    </row>
    <row r="176" spans="1:23" ht="13.5">
      <c r="A176" s="48" t="s">
        <v>39</v>
      </c>
      <c r="B176" s="92" t="s">
        <v>246</v>
      </c>
      <c r="C176" s="2">
        <f t="shared" ref="C176:T176" si="65">C174-C175</f>
        <v>35.365652999999995</v>
      </c>
      <c r="D176" s="2">
        <f t="shared" si="65"/>
        <v>44.017517999999995</v>
      </c>
      <c r="E176" s="2">
        <f t="shared" si="65"/>
        <v>55.28304399999999</v>
      </c>
      <c r="F176" s="2">
        <f t="shared" si="65"/>
        <v>47.680388999999991</v>
      </c>
      <c r="G176" s="2">
        <f t="shared" si="65"/>
        <v>38.674927000000025</v>
      </c>
      <c r="H176" s="2">
        <f t="shared" si="65"/>
        <v>65.065719000000001</v>
      </c>
      <c r="I176" s="2">
        <f t="shared" si="65"/>
        <v>56.527110010000001</v>
      </c>
      <c r="J176" s="2">
        <f t="shared" si="65"/>
        <v>74.304456000000016</v>
      </c>
      <c r="K176" s="2">
        <f t="shared" si="65"/>
        <v>88.741713000000004</v>
      </c>
      <c r="L176" s="2">
        <f t="shared" si="65"/>
        <v>240.52840694460997</v>
      </c>
      <c r="M176" s="2">
        <f t="shared" si="65"/>
        <v>367.84609671448538</v>
      </c>
      <c r="N176" s="2">
        <f t="shared" si="65"/>
        <v>645.8118411048481</v>
      </c>
      <c r="O176" s="2">
        <f t="shared" si="65"/>
        <v>1110.892545339274</v>
      </c>
      <c r="P176" s="2">
        <f t="shared" si="65"/>
        <v>916.66653825012463</v>
      </c>
      <c r="Q176" s="2">
        <f t="shared" si="65"/>
        <v>1101.0500020596382</v>
      </c>
      <c r="R176" s="2">
        <f t="shared" si="65"/>
        <v>1587.2648739546771</v>
      </c>
      <c r="S176" s="2">
        <f t="shared" si="65"/>
        <v>2344.1878755991002</v>
      </c>
      <c r="T176" s="2">
        <f t="shared" si="65"/>
        <v>2519.1337493647038</v>
      </c>
      <c r="U176" s="2">
        <f>U174-U175</f>
        <v>3518.7772347175933</v>
      </c>
    </row>
    <row r="177" spans="1:21" ht="13.5">
      <c r="A177" s="46" t="s">
        <v>40</v>
      </c>
      <c r="B177" s="92" t="s">
        <v>256</v>
      </c>
      <c r="C177" s="2">
        <f t="shared" ref="C177:T177" si="66">C173-C174</f>
        <v>19.296150000000011</v>
      </c>
      <c r="D177" s="2">
        <f t="shared" si="66"/>
        <v>35.003703000000002</v>
      </c>
      <c r="E177" s="2">
        <f t="shared" si="66"/>
        <v>75.523389000000009</v>
      </c>
      <c r="F177" s="2">
        <f t="shared" si="66"/>
        <v>105.09754199999998</v>
      </c>
      <c r="G177" s="2">
        <f t="shared" si="66"/>
        <v>152.95513699999992</v>
      </c>
      <c r="H177" s="2">
        <f t="shared" si="66"/>
        <v>227.84784500000001</v>
      </c>
      <c r="I177" s="2">
        <f t="shared" si="66"/>
        <v>343.95337292000005</v>
      </c>
      <c r="J177" s="2">
        <f t="shared" si="66"/>
        <v>425.21272700000003</v>
      </c>
      <c r="K177" s="2">
        <f t="shared" si="66"/>
        <v>565.35045800000012</v>
      </c>
      <c r="L177" s="2">
        <f t="shared" si="66"/>
        <v>677.68693174848011</v>
      </c>
      <c r="M177" s="2">
        <f t="shared" si="66"/>
        <v>857.3743467424049</v>
      </c>
      <c r="N177" s="2">
        <f t="shared" si="66"/>
        <v>1326.6106085004783</v>
      </c>
      <c r="O177" s="2">
        <f t="shared" si="66"/>
        <v>1835.8942776992171</v>
      </c>
      <c r="P177" s="2">
        <f t="shared" si="66"/>
        <v>2422.4782418954915</v>
      </c>
      <c r="Q177" s="2">
        <f t="shared" si="66"/>
        <v>2433.1208090539717</v>
      </c>
      <c r="R177" s="2">
        <f t="shared" si="66"/>
        <v>3238.7551847804707</v>
      </c>
      <c r="S177" s="2">
        <f t="shared" si="66"/>
        <v>3314.5977401747714</v>
      </c>
      <c r="T177" s="2">
        <f t="shared" si="66"/>
        <v>3834.5772888159868</v>
      </c>
      <c r="U177" s="2">
        <f>U173-U174</f>
        <v>4418.2160848047643</v>
      </c>
    </row>
    <row r="178" spans="1:21" ht="13.5">
      <c r="A178" s="46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1" ht="16.5">
      <c r="A179" s="15" t="s">
        <v>41</v>
      </c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1" ht="13.5">
      <c r="A180" s="17" t="s">
        <v>32</v>
      </c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1" ht="13.5">
      <c r="A181" s="45" t="s">
        <v>33</v>
      </c>
      <c r="B181" s="92" t="s">
        <v>372</v>
      </c>
      <c r="C181" s="2">
        <v>92.287567000000024</v>
      </c>
      <c r="D181" s="2">
        <v>-3.5251509999999939</v>
      </c>
      <c r="E181" s="2">
        <v>-108.694007</v>
      </c>
      <c r="F181" s="2">
        <v>-392.24002000000002</v>
      </c>
      <c r="G181" s="2">
        <v>-440.98005999999998</v>
      </c>
      <c r="H181" s="2">
        <v>-410.05559000000005</v>
      </c>
      <c r="I181" s="2">
        <v>-337.68700879999994</v>
      </c>
      <c r="J181" s="2">
        <v>-316.68623405000011</v>
      </c>
      <c r="K181" s="2">
        <v>-302.65245799999997</v>
      </c>
      <c r="L181" s="2">
        <v>109.11921399999994</v>
      </c>
      <c r="M181" s="44">
        <v>344.04168573000004</v>
      </c>
      <c r="N181" s="2">
        <v>1089.89112447</v>
      </c>
      <c r="O181" s="2">
        <v>1740.6536391399998</v>
      </c>
      <c r="P181" s="2">
        <v>1736.2986588300005</v>
      </c>
      <c r="Q181" s="2">
        <v>2033.8922087999995</v>
      </c>
      <c r="R181" s="2">
        <v>2479.2299841701006</v>
      </c>
      <c r="S181" s="2">
        <v>3359.0867777121002</v>
      </c>
      <c r="T181" s="2">
        <v>3802.7085911408012</v>
      </c>
      <c r="U181" s="2">
        <v>4321.9302248669001</v>
      </c>
    </row>
    <row r="182" spans="1:21" ht="13.5">
      <c r="A182" s="46" t="s">
        <v>34</v>
      </c>
      <c r="B182" s="16" t="s">
        <v>364</v>
      </c>
      <c r="C182" s="2">
        <v>241.26817500000001</v>
      </c>
      <c r="D182" s="2">
        <v>243.50652200000002</v>
      </c>
      <c r="E182" s="2">
        <v>261.53848700000003</v>
      </c>
      <c r="F182" s="2">
        <v>229.80883500000002</v>
      </c>
      <c r="G182" s="2">
        <v>262.35383100000001</v>
      </c>
      <c r="H182" s="2">
        <v>221.90515600000001</v>
      </c>
      <c r="I182" s="2">
        <v>337.15651500000001</v>
      </c>
      <c r="J182" s="2">
        <v>422.50143599999996</v>
      </c>
      <c r="K182" s="2">
        <v>407.058784</v>
      </c>
      <c r="L182" s="2">
        <v>705.58798899999999</v>
      </c>
      <c r="M182" s="44">
        <v>859.05842998000003</v>
      </c>
      <c r="N182" s="2">
        <v>1599.797051</v>
      </c>
      <c r="O182" s="2">
        <v>2248.2892429999997</v>
      </c>
      <c r="P182" s="2">
        <v>2508.8726507200004</v>
      </c>
      <c r="Q182" s="2">
        <v>3563.5056439899995</v>
      </c>
      <c r="R182" s="2">
        <v>4022.0934268099004</v>
      </c>
      <c r="S182" s="2">
        <v>4709.4188327578004</v>
      </c>
      <c r="T182" s="2">
        <v>4760.9465213084013</v>
      </c>
      <c r="U182" s="2">
        <v>4903.7744575608003</v>
      </c>
    </row>
    <row r="183" spans="1:21" ht="13.5">
      <c r="A183" s="48" t="s">
        <v>357</v>
      </c>
      <c r="B183" s="16" t="s">
        <v>360</v>
      </c>
      <c r="C183" s="2">
        <v>241.26817500000001</v>
      </c>
      <c r="D183" s="2">
        <v>243.50652200000002</v>
      </c>
      <c r="E183" s="2">
        <v>261.05040000000002</v>
      </c>
      <c r="F183" s="2">
        <v>229.80883500000002</v>
      </c>
      <c r="G183" s="2">
        <v>262.35383100000001</v>
      </c>
      <c r="H183" s="2">
        <v>221.90515600000001</v>
      </c>
      <c r="I183" s="2">
        <v>333.56907000000001</v>
      </c>
      <c r="J183" s="2">
        <v>422.50143599999996</v>
      </c>
      <c r="K183" s="2">
        <v>407.058784</v>
      </c>
      <c r="L183" s="2">
        <v>705.58798899999999</v>
      </c>
      <c r="M183" s="2">
        <v>857.94701898000005</v>
      </c>
      <c r="N183" s="2">
        <v>1594.9572410000001</v>
      </c>
      <c r="O183" s="2">
        <v>2166.3651789999999</v>
      </c>
      <c r="P183" s="2">
        <v>2467.3969810000003</v>
      </c>
      <c r="Q183" s="2">
        <v>3557.7086144699997</v>
      </c>
      <c r="R183" s="2">
        <v>4013.4695803589002</v>
      </c>
      <c r="S183" s="2">
        <v>4707.3128117769002</v>
      </c>
      <c r="T183" s="2">
        <v>4759.6305756632009</v>
      </c>
      <c r="U183" s="2">
        <v>4902.2824717163994</v>
      </c>
    </row>
    <row r="184" spans="1:21" ht="13.5">
      <c r="A184" s="48" t="s">
        <v>359</v>
      </c>
      <c r="B184" s="16" t="s">
        <v>361</v>
      </c>
      <c r="C184" s="2">
        <f t="shared" ref="C184:U184" si="67">C182-C183</f>
        <v>0</v>
      </c>
      <c r="D184" s="2">
        <f t="shared" si="67"/>
        <v>0</v>
      </c>
      <c r="E184" s="2">
        <f t="shared" si="67"/>
        <v>0.48808700000000727</v>
      </c>
      <c r="F184" s="2">
        <f t="shared" si="67"/>
        <v>0</v>
      </c>
      <c r="G184" s="2">
        <f t="shared" si="67"/>
        <v>0</v>
      </c>
      <c r="H184" s="2">
        <f t="shared" si="67"/>
        <v>0</v>
      </c>
      <c r="I184" s="2">
        <f t="shared" si="67"/>
        <v>3.5874450000000024</v>
      </c>
      <c r="J184" s="2">
        <f t="shared" si="67"/>
        <v>0</v>
      </c>
      <c r="K184" s="2">
        <f t="shared" si="67"/>
        <v>0</v>
      </c>
      <c r="L184" s="2">
        <f t="shared" si="67"/>
        <v>0</v>
      </c>
      <c r="M184" s="2">
        <f t="shared" si="67"/>
        <v>1.1114109999999755</v>
      </c>
      <c r="N184" s="2">
        <f t="shared" si="67"/>
        <v>4.8398099999999431</v>
      </c>
      <c r="O184" s="2">
        <f t="shared" si="67"/>
        <v>81.924063999999817</v>
      </c>
      <c r="P184" s="2">
        <f t="shared" si="67"/>
        <v>41.475669720000042</v>
      </c>
      <c r="Q184" s="2">
        <f t="shared" si="67"/>
        <v>5.7970295199997963</v>
      </c>
      <c r="R184" s="2">
        <f t="shared" si="67"/>
        <v>8.6238464510001904</v>
      </c>
      <c r="S184" s="2">
        <f t="shared" si="67"/>
        <v>2.1060209809002117</v>
      </c>
      <c r="T184" s="2">
        <f t="shared" si="67"/>
        <v>1.3159456452003724</v>
      </c>
      <c r="U184" s="2">
        <f t="shared" si="67"/>
        <v>1.4919858444009151</v>
      </c>
    </row>
    <row r="185" spans="1:21" ht="13.5">
      <c r="A185" s="46" t="s">
        <v>35</v>
      </c>
      <c r="B185" s="92" t="s">
        <v>257</v>
      </c>
      <c r="C185" s="2">
        <f t="shared" ref="C185:U185" si="68">C182-C181</f>
        <v>148.98060799999999</v>
      </c>
      <c r="D185" s="2">
        <f t="shared" si="68"/>
        <v>247.03167300000001</v>
      </c>
      <c r="E185" s="2">
        <f t="shared" si="68"/>
        <v>370.23249400000003</v>
      </c>
      <c r="F185" s="2">
        <f t="shared" si="68"/>
        <v>622.048855</v>
      </c>
      <c r="G185" s="2">
        <f t="shared" si="68"/>
        <v>703.33389099999999</v>
      </c>
      <c r="H185" s="2">
        <f t="shared" si="68"/>
        <v>631.96074600000009</v>
      </c>
      <c r="I185" s="2">
        <f t="shared" si="68"/>
        <v>674.84352379999996</v>
      </c>
      <c r="J185" s="2">
        <f t="shared" si="68"/>
        <v>739.18767005000007</v>
      </c>
      <c r="K185" s="2">
        <f t="shared" si="68"/>
        <v>709.71124199999997</v>
      </c>
      <c r="L185" s="2">
        <f t="shared" si="68"/>
        <v>596.46877500000005</v>
      </c>
      <c r="M185" s="2">
        <f t="shared" si="68"/>
        <v>515.01674424999999</v>
      </c>
      <c r="N185" s="2">
        <f t="shared" si="68"/>
        <v>509.90592652999999</v>
      </c>
      <c r="O185" s="2">
        <f t="shared" si="68"/>
        <v>507.63560385999995</v>
      </c>
      <c r="P185" s="2">
        <f t="shared" si="68"/>
        <v>772.57399188999989</v>
      </c>
      <c r="Q185" s="2">
        <f t="shared" si="68"/>
        <v>1529.61343519</v>
      </c>
      <c r="R185" s="2">
        <f t="shared" si="68"/>
        <v>1542.8634426397998</v>
      </c>
      <c r="S185" s="2">
        <f t="shared" si="68"/>
        <v>1350.3320550457001</v>
      </c>
      <c r="T185" s="2">
        <f t="shared" si="68"/>
        <v>958.2379301676001</v>
      </c>
      <c r="U185" s="2">
        <f t="shared" si="68"/>
        <v>581.84423269390027</v>
      </c>
    </row>
    <row r="186" spans="1:21" ht="13.5">
      <c r="A186" s="45" t="s">
        <v>58</v>
      </c>
      <c r="C186" s="2">
        <f t="shared" ref="C186:U186" si="69">C192-C181</f>
        <v>61.526079999999979</v>
      </c>
      <c r="D186" s="2">
        <f t="shared" si="69"/>
        <v>212.484803</v>
      </c>
      <c r="E186" s="2">
        <f t="shared" si="69"/>
        <v>385.76027799999997</v>
      </c>
      <c r="F186" s="2">
        <f t="shared" si="69"/>
        <v>654.17808500000001</v>
      </c>
      <c r="G186" s="2">
        <f t="shared" si="69"/>
        <v>749.76097699999991</v>
      </c>
      <c r="H186" s="2">
        <f t="shared" si="69"/>
        <v>801.83178200000009</v>
      </c>
      <c r="I186" s="2">
        <f t="shared" si="69"/>
        <v>769.10924379999994</v>
      </c>
      <c r="J186" s="2">
        <f t="shared" si="69"/>
        <v>833.0231640500001</v>
      </c>
      <c r="K186" s="2">
        <f t="shared" si="69"/>
        <v>892.59314399999994</v>
      </c>
      <c r="L186" s="2">
        <f t="shared" si="69"/>
        <v>757.53949899999998</v>
      </c>
      <c r="M186" s="2">
        <f t="shared" si="69"/>
        <v>663.32636126999989</v>
      </c>
      <c r="N186" s="2">
        <f t="shared" si="69"/>
        <v>182.20741252999983</v>
      </c>
      <c r="O186" s="2">
        <f t="shared" si="69"/>
        <v>53.148370860000114</v>
      </c>
      <c r="P186" s="2">
        <f t="shared" si="69"/>
        <v>-94.217871830000377</v>
      </c>
      <c r="Q186" s="2">
        <f t="shared" si="69"/>
        <v>-158.93085477999944</v>
      </c>
      <c r="R186" s="2">
        <f t="shared" si="69"/>
        <v>-398.10123252670064</v>
      </c>
      <c r="S186" s="2">
        <f t="shared" si="69"/>
        <v>-458.01480267219995</v>
      </c>
      <c r="T186" s="2">
        <f t="shared" si="69"/>
        <v>-547.39493175840107</v>
      </c>
      <c r="U186" s="2">
        <f t="shared" si="69"/>
        <v>-332.84690805170021</v>
      </c>
    </row>
    <row r="187" spans="1:21" ht="13.5">
      <c r="A187" s="46" t="s">
        <v>36</v>
      </c>
      <c r="B187" s="92" t="s">
        <v>274</v>
      </c>
      <c r="C187" s="2">
        <f t="shared" ref="C187:U187" si="70">C188-C189</f>
        <v>55.054410999999995</v>
      </c>
      <c r="D187" s="2">
        <f t="shared" si="70"/>
        <v>212.59147899999999</v>
      </c>
      <c r="E187" s="2">
        <f t="shared" si="70"/>
        <v>361.702743</v>
      </c>
      <c r="F187" s="2">
        <f t="shared" si="70"/>
        <v>495.17484200000001</v>
      </c>
      <c r="G187" s="2">
        <f t="shared" si="70"/>
        <v>685.15449999999998</v>
      </c>
      <c r="H187" s="2">
        <f t="shared" si="70"/>
        <v>780.81586800000002</v>
      </c>
      <c r="I187" s="2">
        <f t="shared" si="70"/>
        <v>739.02363995999997</v>
      </c>
      <c r="J187" s="2">
        <f t="shared" si="70"/>
        <v>755.920793</v>
      </c>
      <c r="K187" s="2">
        <f t="shared" si="70"/>
        <v>782.91187600000001</v>
      </c>
      <c r="L187" s="2">
        <f t="shared" si="70"/>
        <v>721.72229800000002</v>
      </c>
      <c r="M187" s="2">
        <f t="shared" si="70"/>
        <v>645.83450200000004</v>
      </c>
      <c r="N187" s="2">
        <f t="shared" si="70"/>
        <v>426.86041700000004</v>
      </c>
      <c r="O187" s="2">
        <f t="shared" si="70"/>
        <v>412.08356000000009</v>
      </c>
      <c r="P187" s="2">
        <f t="shared" si="70"/>
        <v>-99.246365999999966</v>
      </c>
      <c r="Q187" s="2">
        <f t="shared" si="70"/>
        <v>177.72503408</v>
      </c>
      <c r="R187" s="2">
        <f t="shared" si="70"/>
        <v>-85.700660326399998</v>
      </c>
      <c r="S187" s="2">
        <f t="shared" si="70"/>
        <v>-70.395074390299897</v>
      </c>
      <c r="T187" s="2">
        <f t="shared" si="70"/>
        <v>-416.77939014979995</v>
      </c>
      <c r="U187" s="2">
        <f t="shared" si="70"/>
        <v>33.973859624299962</v>
      </c>
    </row>
    <row r="188" spans="1:21" ht="13.5">
      <c r="A188" s="48" t="s">
        <v>147</v>
      </c>
      <c r="B188" s="92" t="s">
        <v>248</v>
      </c>
      <c r="C188" s="2">
        <v>112.445213</v>
      </c>
      <c r="D188" s="2">
        <v>300.55538899999999</v>
      </c>
      <c r="E188" s="2">
        <v>413.77964900000001</v>
      </c>
      <c r="F188" s="2">
        <v>541.52310299999999</v>
      </c>
      <c r="G188" s="2">
        <v>709.239555</v>
      </c>
      <c r="H188" s="2">
        <v>802.42723799999999</v>
      </c>
      <c r="I188" s="2">
        <v>767.62486100000001</v>
      </c>
      <c r="J188" s="2">
        <v>776.87190799999996</v>
      </c>
      <c r="K188" s="2">
        <v>816.53202499999998</v>
      </c>
      <c r="L188" s="2">
        <v>841.41363799999999</v>
      </c>
      <c r="M188" s="2">
        <v>832.84902199999999</v>
      </c>
      <c r="N188" s="2">
        <v>787.13782300000003</v>
      </c>
      <c r="O188" s="2">
        <v>778.47016000000008</v>
      </c>
      <c r="P188" s="2">
        <v>779.66696300000001</v>
      </c>
      <c r="Q188" s="2">
        <v>760.87673717999996</v>
      </c>
      <c r="R188" s="2">
        <v>716.40493698000012</v>
      </c>
      <c r="S188" s="2">
        <v>687.36128910000002</v>
      </c>
      <c r="T188" s="2">
        <v>530.47917236000001</v>
      </c>
      <c r="U188" s="2">
        <v>522.25080549999996</v>
      </c>
    </row>
    <row r="189" spans="1:21" ht="13.5">
      <c r="A189" s="48" t="s">
        <v>148</v>
      </c>
      <c r="B189" s="92" t="s">
        <v>258</v>
      </c>
      <c r="C189" s="2">
        <v>57.390802000000001</v>
      </c>
      <c r="D189" s="2">
        <v>87.963910000000013</v>
      </c>
      <c r="E189" s="2">
        <v>52.076906000000001</v>
      </c>
      <c r="F189" s="2">
        <v>46.348260999999994</v>
      </c>
      <c r="G189" s="2">
        <v>24.085055000000001</v>
      </c>
      <c r="H189" s="2">
        <v>21.611370000000004</v>
      </c>
      <c r="I189" s="2">
        <v>28.601221039999999</v>
      </c>
      <c r="J189" s="2">
        <v>20.951115000000001</v>
      </c>
      <c r="K189" s="2">
        <v>33.620149000000005</v>
      </c>
      <c r="L189" s="2">
        <v>119.69134</v>
      </c>
      <c r="M189" s="2">
        <v>187.01451999999998</v>
      </c>
      <c r="N189" s="2">
        <v>360.27740599999998</v>
      </c>
      <c r="O189" s="2">
        <v>366.38659999999999</v>
      </c>
      <c r="P189" s="2">
        <v>878.91332899999998</v>
      </c>
      <c r="Q189" s="2">
        <v>583.15170309999996</v>
      </c>
      <c r="R189" s="2">
        <v>802.10559730640011</v>
      </c>
      <c r="S189" s="2">
        <v>757.75636349029992</v>
      </c>
      <c r="T189" s="2">
        <v>947.25856250979996</v>
      </c>
      <c r="U189" s="2">
        <v>488.27694587569999</v>
      </c>
    </row>
    <row r="190" spans="1:21" ht="13.5">
      <c r="A190" s="46" t="s">
        <v>95</v>
      </c>
      <c r="B190" s="92" t="s">
        <v>251</v>
      </c>
      <c r="C190" s="2">
        <v>5.0125310000000001</v>
      </c>
      <c r="D190" s="2">
        <v>14.455260000000001</v>
      </c>
      <c r="E190" s="2">
        <v>30.205074999999997</v>
      </c>
      <c r="F190" s="2">
        <v>6.9730739999999996</v>
      </c>
      <c r="G190" s="2">
        <v>10.60816</v>
      </c>
      <c r="H190" s="2">
        <v>4.2064190000000004</v>
      </c>
      <c r="I190" s="2">
        <v>1.4114469999999999</v>
      </c>
      <c r="J190" s="2">
        <v>1.3578E-2</v>
      </c>
      <c r="K190" s="2">
        <v>6.3244600000000002</v>
      </c>
      <c r="L190" s="2">
        <v>-17.043424999999999</v>
      </c>
      <c r="M190" s="2">
        <v>0</v>
      </c>
      <c r="N190" s="2">
        <v>-254.59715399999999</v>
      </c>
      <c r="O190" s="2">
        <v>-303.40878099999998</v>
      </c>
      <c r="P190" s="2">
        <v>132.05974900000001</v>
      </c>
      <c r="Q190" s="2">
        <v>-174.05290194</v>
      </c>
      <c r="R190" s="2">
        <v>-165.07974091999998</v>
      </c>
      <c r="S190" s="2">
        <v>-428.62245994</v>
      </c>
      <c r="T190" s="2">
        <v>-171.78901660579993</v>
      </c>
      <c r="U190" s="2">
        <v>-284.52060533169998</v>
      </c>
    </row>
    <row r="191" spans="1:21" ht="13.5">
      <c r="A191" s="46" t="s">
        <v>94</v>
      </c>
      <c r="B191" s="92" t="s">
        <v>276</v>
      </c>
      <c r="C191" s="2">
        <f t="shared" ref="C191:U191" si="71">C186-C187-C190</f>
        <v>1.4591379999999843</v>
      </c>
      <c r="D191" s="2">
        <f t="shared" si="71"/>
        <v>-14.561935999999994</v>
      </c>
      <c r="E191" s="2">
        <f t="shared" si="71"/>
        <v>-6.1475400000000242</v>
      </c>
      <c r="F191" s="2">
        <f t="shared" si="71"/>
        <v>152.030169</v>
      </c>
      <c r="G191" s="2">
        <f t="shared" si="71"/>
        <v>53.998316999999929</v>
      </c>
      <c r="H191" s="2">
        <f t="shared" si="71"/>
        <v>16.809495000000066</v>
      </c>
      <c r="I191" s="2">
        <f t="shared" si="71"/>
        <v>28.674156839999977</v>
      </c>
      <c r="J191" s="2">
        <f t="shared" si="71"/>
        <v>77.088793050000106</v>
      </c>
      <c r="K191" s="2">
        <f t="shared" si="71"/>
        <v>103.35680799999993</v>
      </c>
      <c r="L191" s="2">
        <f t="shared" si="71"/>
        <v>52.860625999999954</v>
      </c>
      <c r="M191" s="2">
        <f t="shared" si="71"/>
        <v>17.49185926999985</v>
      </c>
      <c r="N191" s="2">
        <f t="shared" si="71"/>
        <v>9.9441495299997769</v>
      </c>
      <c r="O191" s="2">
        <f t="shared" si="71"/>
        <v>-55.526408140000001</v>
      </c>
      <c r="P191" s="2">
        <f t="shared" si="71"/>
        <v>-127.03125483000042</v>
      </c>
      <c r="Q191" s="2">
        <f t="shared" si="71"/>
        <v>-162.60298691999944</v>
      </c>
      <c r="R191" s="2">
        <f t="shared" si="71"/>
        <v>-147.32083128030067</v>
      </c>
      <c r="S191" s="2">
        <f t="shared" si="71"/>
        <v>41.002731658099947</v>
      </c>
      <c r="T191" s="2">
        <f t="shared" si="71"/>
        <v>41.173474997198809</v>
      </c>
      <c r="U191" s="2">
        <f t="shared" si="71"/>
        <v>-82.30016234430019</v>
      </c>
    </row>
    <row r="192" spans="1:21" ht="13.5">
      <c r="A192" s="45" t="s">
        <v>42</v>
      </c>
      <c r="B192" s="92" t="s">
        <v>273</v>
      </c>
      <c r="C192" s="2">
        <v>153.813647</v>
      </c>
      <c r="D192" s="2">
        <v>208.95965200000001</v>
      </c>
      <c r="E192" s="2">
        <v>277.06627099999997</v>
      </c>
      <c r="F192" s="2">
        <v>261.93806499999999</v>
      </c>
      <c r="G192" s="2">
        <v>308.78091699999999</v>
      </c>
      <c r="H192" s="2">
        <v>391.77619200000004</v>
      </c>
      <c r="I192" s="2">
        <v>431.422235</v>
      </c>
      <c r="J192" s="2">
        <v>516.33693000000005</v>
      </c>
      <c r="K192" s="2">
        <v>589.94068600000003</v>
      </c>
      <c r="L192" s="2">
        <v>866.65871299999992</v>
      </c>
      <c r="M192" s="2">
        <v>1007.3680469999999</v>
      </c>
      <c r="N192" s="2">
        <v>1272.0985369999999</v>
      </c>
      <c r="O192" s="2">
        <v>1793.8020099999999</v>
      </c>
      <c r="P192" s="2">
        <v>1642.0807870000001</v>
      </c>
      <c r="Q192" s="2">
        <v>1874.96135402</v>
      </c>
      <c r="R192" s="2">
        <v>2081.1287516433999</v>
      </c>
      <c r="S192" s="2">
        <v>2901.0719750399003</v>
      </c>
      <c r="T192" s="2">
        <v>3255.3136593824001</v>
      </c>
      <c r="U192" s="2">
        <v>3989.0833168151999</v>
      </c>
    </row>
    <row r="193" spans="1:21" ht="13.5">
      <c r="A193" s="46" t="s">
        <v>43</v>
      </c>
      <c r="B193" s="92" t="s">
        <v>242</v>
      </c>
      <c r="C193" s="2">
        <v>131.36475899999999</v>
      </c>
      <c r="D193" s="2">
        <v>185.57400100000001</v>
      </c>
      <c r="E193" s="2">
        <v>254.554891</v>
      </c>
      <c r="F193" s="2">
        <v>221.97492199999999</v>
      </c>
      <c r="G193" s="2">
        <v>259.771503</v>
      </c>
      <c r="H193" s="2">
        <v>329.15705500000001</v>
      </c>
      <c r="I193" s="2">
        <v>365.668948</v>
      </c>
      <c r="J193" s="2">
        <v>417.17828700000001</v>
      </c>
      <c r="K193" s="2">
        <v>473.24204400000002</v>
      </c>
      <c r="L193" s="2">
        <v>676.15748499999995</v>
      </c>
      <c r="M193" s="2">
        <v>811.39990799999998</v>
      </c>
      <c r="N193" s="2">
        <v>929.53787699999998</v>
      </c>
      <c r="O193" s="2">
        <v>1310.4875939999999</v>
      </c>
      <c r="P193" s="2">
        <v>1290.7032850000001</v>
      </c>
      <c r="Q193" s="2">
        <v>1457.9379499500001</v>
      </c>
      <c r="R193" s="2">
        <v>1618.17955992</v>
      </c>
      <c r="S193" s="2">
        <v>1753.5844716499998</v>
      </c>
      <c r="T193" s="2">
        <v>1918.05888779</v>
      </c>
      <c r="U193" s="2">
        <v>2351.5525512300001</v>
      </c>
    </row>
    <row r="194" spans="1:21" ht="13.5">
      <c r="A194" s="46" t="s">
        <v>44</v>
      </c>
      <c r="B194" s="92" t="s">
        <v>280</v>
      </c>
      <c r="C194" s="2">
        <v>11.908148000000001</v>
      </c>
      <c r="D194" s="2">
        <v>13.722975</v>
      </c>
      <c r="E194" s="2">
        <v>15.652882999999999</v>
      </c>
      <c r="F194" s="2">
        <v>18.049869000000001</v>
      </c>
      <c r="G194" s="2">
        <v>29.690570000000001</v>
      </c>
      <c r="H194" s="2">
        <v>38.943140999999997</v>
      </c>
      <c r="I194" s="2">
        <v>53.299855000000001</v>
      </c>
      <c r="J194" s="2">
        <v>72.228193000000005</v>
      </c>
      <c r="K194" s="2">
        <v>81.405400999999998</v>
      </c>
      <c r="L194" s="2">
        <v>92.333619000000013</v>
      </c>
      <c r="M194" s="2">
        <v>129.83328499999999</v>
      </c>
      <c r="N194" s="2">
        <v>224.558527</v>
      </c>
      <c r="O194" s="2">
        <v>278.25338500000004</v>
      </c>
      <c r="P194" s="2">
        <v>121.235848</v>
      </c>
      <c r="Q194" s="2">
        <v>127.29106723000001</v>
      </c>
      <c r="R194" s="2">
        <v>244.75037637599999</v>
      </c>
      <c r="S194" s="2">
        <v>752.33199318820004</v>
      </c>
      <c r="T194" s="2">
        <v>874.35806775230003</v>
      </c>
      <c r="U194" s="2">
        <v>992.62069474970008</v>
      </c>
    </row>
    <row r="195" spans="1:21" ht="13.5">
      <c r="A195" s="46" t="s">
        <v>562</v>
      </c>
      <c r="B195" s="92" t="s">
        <v>241</v>
      </c>
      <c r="C195" s="2">
        <f t="shared" ref="C195:S195" si="72">C192-C193-C194</f>
        <v>10.54074000000001</v>
      </c>
      <c r="D195" s="2">
        <f t="shared" si="72"/>
        <v>9.6626759999999958</v>
      </c>
      <c r="E195" s="2">
        <f t="shared" si="72"/>
        <v>6.858496999999975</v>
      </c>
      <c r="F195" s="2">
        <f t="shared" si="72"/>
        <v>21.913274000000001</v>
      </c>
      <c r="G195" s="2">
        <f t="shared" si="72"/>
        <v>19.318843999999991</v>
      </c>
      <c r="H195" s="2">
        <f t="shared" si="72"/>
        <v>23.675996000000026</v>
      </c>
      <c r="I195" s="2">
        <f t="shared" si="72"/>
        <v>12.453431999999999</v>
      </c>
      <c r="J195" s="2">
        <f t="shared" si="72"/>
        <v>26.930450000000036</v>
      </c>
      <c r="K195" s="2">
        <f t="shared" si="72"/>
        <v>35.293241000000009</v>
      </c>
      <c r="L195" s="2">
        <f t="shared" si="72"/>
        <v>98.167608999999956</v>
      </c>
      <c r="M195" s="2">
        <f t="shared" si="72"/>
        <v>66.134853999999962</v>
      </c>
      <c r="N195" s="2">
        <f t="shared" si="72"/>
        <v>118.00213299999987</v>
      </c>
      <c r="O195" s="2">
        <f t="shared" si="72"/>
        <v>205.0610309999999</v>
      </c>
      <c r="P195" s="2">
        <f t="shared" si="72"/>
        <v>230.14165400000005</v>
      </c>
      <c r="Q195" s="2">
        <f t="shared" si="72"/>
        <v>289.73233683999996</v>
      </c>
      <c r="R195" s="2">
        <f t="shared" si="72"/>
        <v>218.19881534739997</v>
      </c>
      <c r="S195" s="2">
        <f t="shared" si="72"/>
        <v>395.15551020170039</v>
      </c>
      <c r="T195" s="2">
        <f>T192-T193-T194</f>
        <v>462.89670384010014</v>
      </c>
      <c r="U195" s="2">
        <f>U192-U193-U194</f>
        <v>644.91007083549971</v>
      </c>
    </row>
    <row r="196" spans="1:21" ht="13.5">
      <c r="A196" s="46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1" ht="15">
      <c r="A197" s="52" t="s">
        <v>53</v>
      </c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21" ht="13.5">
      <c r="A198" s="47" t="s">
        <v>358</v>
      </c>
      <c r="D198" s="2"/>
      <c r="E198" s="2"/>
      <c r="F198" s="2"/>
      <c r="G198" s="2"/>
      <c r="H198" s="2"/>
      <c r="I198" s="2"/>
      <c r="J198" s="2"/>
      <c r="K198" s="2"/>
    </row>
    <row r="199" spans="1:21" ht="13.5">
      <c r="A199" s="48" t="s">
        <v>54</v>
      </c>
      <c r="C199" s="2">
        <v>38.300000000000011</v>
      </c>
      <c r="D199" s="2">
        <f t="shared" ref="D199:U200" si="73">D203-D209</f>
        <v>3.8000000000000114</v>
      </c>
      <c r="E199" s="2">
        <f t="shared" si="73"/>
        <v>-71.999999999999972</v>
      </c>
      <c r="F199" s="2">
        <f t="shared" si="73"/>
        <v>-211.10000000000002</v>
      </c>
      <c r="G199" s="2">
        <f t="shared" si="73"/>
        <v>-229.5</v>
      </c>
      <c r="H199" s="2">
        <f t="shared" si="73"/>
        <v>-218.70000000000002</v>
      </c>
      <c r="I199" s="2">
        <f t="shared" si="73"/>
        <v>-149.69999999999999</v>
      </c>
      <c r="J199" s="2">
        <f t="shared" si="73"/>
        <v>-134.69999999999999</v>
      </c>
      <c r="K199" s="2">
        <f t="shared" si="73"/>
        <v>-124.89999999999998</v>
      </c>
      <c r="L199" s="2">
        <f t="shared" si="73"/>
        <v>85.199999999999932</v>
      </c>
      <c r="M199" s="2">
        <f t="shared" si="73"/>
        <v>37.5</v>
      </c>
      <c r="N199" s="2">
        <f t="shared" si="73"/>
        <v>298.00000000000011</v>
      </c>
      <c r="O199" s="2">
        <f t="shared" si="73"/>
        <v>235.20000000000005</v>
      </c>
      <c r="P199" s="2">
        <f t="shared" si="73"/>
        <v>-102.80000000000018</v>
      </c>
      <c r="Q199" s="2">
        <f t="shared" si="73"/>
        <v>307.5</v>
      </c>
      <c r="R199" s="2">
        <f t="shared" si="73"/>
        <v>686.40000000000009</v>
      </c>
      <c r="S199" s="2">
        <f t="shared" si="73"/>
        <v>543.90000000000009</v>
      </c>
      <c r="T199" s="2">
        <f t="shared" si="73"/>
        <v>590.69999999999982</v>
      </c>
      <c r="U199" s="2">
        <f t="shared" si="73"/>
        <v>690.80000000000018</v>
      </c>
    </row>
    <row r="200" spans="1:21" ht="13.5">
      <c r="A200" s="48" t="s">
        <v>135</v>
      </c>
      <c r="C200" s="2">
        <v>74</v>
      </c>
      <c r="D200" s="2">
        <f t="shared" si="73"/>
        <v>-2.6999999999999886</v>
      </c>
      <c r="E200" s="2">
        <f t="shared" si="73"/>
        <v>-82.5</v>
      </c>
      <c r="F200" s="2">
        <f t="shared" si="73"/>
        <v>-215.89999999999998</v>
      </c>
      <c r="G200" s="2">
        <f t="shared" si="73"/>
        <v>-226</v>
      </c>
      <c r="H200" s="2">
        <f t="shared" si="73"/>
        <v>-207.10000000000002</v>
      </c>
      <c r="I200" s="2">
        <f t="shared" si="73"/>
        <v>-163.90000000000003</v>
      </c>
      <c r="J200" s="2">
        <f t="shared" si="73"/>
        <v>-151.5</v>
      </c>
      <c r="K200" s="2">
        <f t="shared" si="73"/>
        <v>-145.80000000000001</v>
      </c>
      <c r="L200" s="2">
        <f t="shared" si="73"/>
        <v>59.800000000000011</v>
      </c>
      <c r="M200" s="2">
        <f t="shared" si="73"/>
        <v>192</v>
      </c>
      <c r="N200" s="2">
        <f t="shared" si="73"/>
        <v>636</v>
      </c>
      <c r="O200" s="2">
        <f t="shared" si="73"/>
        <v>1093.6999999999998</v>
      </c>
      <c r="P200" s="2">
        <f t="shared" si="73"/>
        <v>1041.5</v>
      </c>
      <c r="Q200" s="2">
        <f t="shared" si="73"/>
        <v>1206.4000000000001</v>
      </c>
      <c r="R200" s="2">
        <f t="shared" si="73"/>
        <v>1398.5000000000002</v>
      </c>
      <c r="S200" s="2">
        <f t="shared" si="73"/>
        <v>2011.1</v>
      </c>
      <c r="T200" s="2">
        <f t="shared" si="73"/>
        <v>2295.4</v>
      </c>
      <c r="U200" s="2">
        <f t="shared" si="73"/>
        <v>2489.2000000000003</v>
      </c>
    </row>
    <row r="201" spans="1:21" ht="13.5">
      <c r="A201" s="48" t="s">
        <v>137</v>
      </c>
      <c r="C201" s="2">
        <v>-35.699999999999989</v>
      </c>
      <c r="D201" s="2">
        <f t="shared" ref="D201:U201" si="74">D207-D211</f>
        <v>6.5</v>
      </c>
      <c r="E201" s="2">
        <f t="shared" si="74"/>
        <v>10.500000000000028</v>
      </c>
      <c r="F201" s="2">
        <f t="shared" si="74"/>
        <v>4.7999999999999545</v>
      </c>
      <c r="G201" s="2">
        <f t="shared" si="74"/>
        <v>-3.5</v>
      </c>
      <c r="H201" s="2">
        <f t="shared" si="74"/>
        <v>-11.599999999999994</v>
      </c>
      <c r="I201" s="2">
        <f t="shared" si="74"/>
        <v>14.200000000000045</v>
      </c>
      <c r="J201" s="2">
        <f t="shared" si="74"/>
        <v>16.800000000000011</v>
      </c>
      <c r="K201" s="2">
        <f t="shared" si="74"/>
        <v>20.900000000000034</v>
      </c>
      <c r="L201" s="2">
        <f t="shared" si="74"/>
        <v>25.39999999999992</v>
      </c>
      <c r="M201" s="2">
        <f t="shared" si="74"/>
        <v>-154.5</v>
      </c>
      <c r="N201" s="2">
        <f t="shared" si="74"/>
        <v>-337.99999999999989</v>
      </c>
      <c r="O201" s="2">
        <f t="shared" si="74"/>
        <v>-858.5</v>
      </c>
      <c r="P201" s="2">
        <f t="shared" si="74"/>
        <v>-1144.3000000000002</v>
      </c>
      <c r="Q201" s="2">
        <f t="shared" si="74"/>
        <v>-898.90000000000009</v>
      </c>
      <c r="R201" s="2">
        <f t="shared" si="74"/>
        <v>-712.10000000000014</v>
      </c>
      <c r="S201" s="2">
        <f t="shared" si="74"/>
        <v>-1467.1999999999998</v>
      </c>
      <c r="T201" s="2">
        <f t="shared" si="74"/>
        <v>-1704.7000000000003</v>
      </c>
      <c r="U201" s="2">
        <f t="shared" si="74"/>
        <v>-1798.4</v>
      </c>
    </row>
    <row r="202" spans="1:21" ht="13.5">
      <c r="A202" s="46" t="s">
        <v>34</v>
      </c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21" ht="13.5">
      <c r="A203" s="48" t="s">
        <v>54</v>
      </c>
      <c r="C203" s="2">
        <v>207.3</v>
      </c>
      <c r="D203" s="2">
        <f t="shared" ref="D203:T203" si="75">ROUND(D167/D238,1)</f>
        <v>211.9</v>
      </c>
      <c r="E203" s="2">
        <f t="shared" si="75"/>
        <v>229.9</v>
      </c>
      <c r="F203" s="2">
        <f t="shared" si="75"/>
        <v>172.7</v>
      </c>
      <c r="G203" s="2">
        <f t="shared" si="75"/>
        <v>179.7</v>
      </c>
      <c r="H203" s="2">
        <f t="shared" si="75"/>
        <v>158.9</v>
      </c>
      <c r="I203" s="2">
        <f t="shared" si="75"/>
        <v>248</v>
      </c>
      <c r="J203" s="2">
        <f t="shared" si="75"/>
        <v>305.5</v>
      </c>
      <c r="K203" s="2">
        <f t="shared" si="75"/>
        <v>312.3</v>
      </c>
      <c r="L203" s="2">
        <f t="shared" si="75"/>
        <v>545.79999999999995</v>
      </c>
      <c r="M203" s="2">
        <f t="shared" si="75"/>
        <v>634.1</v>
      </c>
      <c r="N203" s="2">
        <f t="shared" si="75"/>
        <v>1156.9000000000001</v>
      </c>
      <c r="O203" s="2">
        <f t="shared" si="75"/>
        <v>1859</v>
      </c>
      <c r="P203" s="2">
        <f t="shared" si="75"/>
        <v>2215</v>
      </c>
      <c r="Q203" s="2">
        <f t="shared" si="75"/>
        <v>2706.3</v>
      </c>
      <c r="R203" s="2">
        <f t="shared" si="75"/>
        <v>3144.4</v>
      </c>
      <c r="S203" s="2">
        <f t="shared" si="75"/>
        <v>3371.3</v>
      </c>
      <c r="T203" s="2">
        <f t="shared" si="75"/>
        <v>3639.2</v>
      </c>
      <c r="U203" s="2">
        <f>ROUND(U167/U238,1)</f>
        <v>3770</v>
      </c>
    </row>
    <row r="204" spans="1:21" ht="13.5">
      <c r="A204" s="48" t="s">
        <v>135</v>
      </c>
      <c r="C204" s="2">
        <v>193.5</v>
      </c>
      <c r="D204" s="2">
        <f t="shared" ref="D204:U204" si="76">ROUND(D182/D238,1)</f>
        <v>190.3</v>
      </c>
      <c r="E204" s="2">
        <f t="shared" si="76"/>
        <v>198.7</v>
      </c>
      <c r="F204" s="2">
        <f t="shared" si="76"/>
        <v>126.5</v>
      </c>
      <c r="G204" s="2">
        <f t="shared" si="76"/>
        <v>134.5</v>
      </c>
      <c r="H204" s="2">
        <f t="shared" si="76"/>
        <v>112</v>
      </c>
      <c r="I204" s="2">
        <f t="shared" si="76"/>
        <v>163.69999999999999</v>
      </c>
      <c r="J204" s="2">
        <f t="shared" si="76"/>
        <v>202.2</v>
      </c>
      <c r="K204" s="2">
        <f t="shared" si="76"/>
        <v>196.2</v>
      </c>
      <c r="L204" s="2">
        <f t="shared" si="76"/>
        <v>386.6</v>
      </c>
      <c r="M204" s="2">
        <f t="shared" si="76"/>
        <v>479.3</v>
      </c>
      <c r="N204" s="2">
        <f t="shared" si="76"/>
        <v>933.6</v>
      </c>
      <c r="O204" s="2">
        <f t="shared" si="76"/>
        <v>1412.6</v>
      </c>
      <c r="P204" s="2">
        <f t="shared" si="76"/>
        <v>1505</v>
      </c>
      <c r="Q204" s="2">
        <f t="shared" si="76"/>
        <v>2113.8000000000002</v>
      </c>
      <c r="R204" s="2">
        <f t="shared" si="76"/>
        <v>2268.8000000000002</v>
      </c>
      <c r="S204" s="2">
        <f t="shared" si="76"/>
        <v>2819.5</v>
      </c>
      <c r="T204" s="2">
        <f t="shared" si="76"/>
        <v>2873.8</v>
      </c>
      <c r="U204" s="2">
        <f t="shared" si="76"/>
        <v>2824.3</v>
      </c>
    </row>
    <row r="205" spans="1:21" ht="13.5">
      <c r="A205" s="50" t="s">
        <v>357</v>
      </c>
      <c r="C205" s="2">
        <v>193.5</v>
      </c>
      <c r="D205" s="2">
        <f t="shared" ref="D205:U205" si="77">ROUND(D183/D238,1)</f>
        <v>190.3</v>
      </c>
      <c r="E205" s="2">
        <f t="shared" si="77"/>
        <v>198.3</v>
      </c>
      <c r="F205" s="2">
        <f t="shared" si="77"/>
        <v>126.5</v>
      </c>
      <c r="G205" s="2">
        <f t="shared" si="77"/>
        <v>134.5</v>
      </c>
      <c r="H205" s="2">
        <f t="shared" si="77"/>
        <v>112</v>
      </c>
      <c r="I205" s="2">
        <f t="shared" si="77"/>
        <v>161.9</v>
      </c>
      <c r="J205" s="2">
        <f t="shared" si="77"/>
        <v>202.2</v>
      </c>
      <c r="K205" s="2">
        <f t="shared" si="77"/>
        <v>196.2</v>
      </c>
      <c r="L205" s="2">
        <f t="shared" si="77"/>
        <v>386.6</v>
      </c>
      <c r="M205" s="2">
        <f t="shared" si="77"/>
        <v>478.6</v>
      </c>
      <c r="N205" s="2">
        <f t="shared" si="77"/>
        <v>930.8</v>
      </c>
      <c r="O205" s="2">
        <f t="shared" si="77"/>
        <v>1361.1</v>
      </c>
      <c r="P205" s="2">
        <f t="shared" si="77"/>
        <v>1480.1</v>
      </c>
      <c r="Q205" s="2">
        <f t="shared" si="77"/>
        <v>2110.4</v>
      </c>
      <c r="R205" s="2">
        <f t="shared" si="77"/>
        <v>2263.9</v>
      </c>
      <c r="S205" s="2">
        <f t="shared" si="77"/>
        <v>2818.2</v>
      </c>
      <c r="T205" s="2">
        <f t="shared" si="77"/>
        <v>2873</v>
      </c>
      <c r="U205" s="2">
        <f t="shared" si="77"/>
        <v>2823.4</v>
      </c>
    </row>
    <row r="206" spans="1:21" ht="13.5">
      <c r="A206" s="50" t="s">
        <v>359</v>
      </c>
      <c r="C206" s="2">
        <v>0</v>
      </c>
      <c r="D206" s="2">
        <f t="shared" ref="D206:U206" si="78">D204-D205</f>
        <v>0</v>
      </c>
      <c r="E206" s="2">
        <f t="shared" si="78"/>
        <v>0.39999999999997726</v>
      </c>
      <c r="F206" s="2">
        <f t="shared" si="78"/>
        <v>0</v>
      </c>
      <c r="G206" s="2">
        <f t="shared" si="78"/>
        <v>0</v>
      </c>
      <c r="H206" s="2">
        <f t="shared" si="78"/>
        <v>0</v>
      </c>
      <c r="I206" s="2">
        <f t="shared" si="78"/>
        <v>1.7999999999999829</v>
      </c>
      <c r="J206" s="2">
        <f t="shared" si="78"/>
        <v>0</v>
      </c>
      <c r="K206" s="2">
        <f t="shared" si="78"/>
        <v>0</v>
      </c>
      <c r="L206" s="2">
        <f t="shared" si="78"/>
        <v>0</v>
      </c>
      <c r="M206" s="2">
        <f t="shared" si="78"/>
        <v>0.69999999999998863</v>
      </c>
      <c r="N206" s="2">
        <f t="shared" si="78"/>
        <v>2.8000000000000682</v>
      </c>
      <c r="O206" s="2">
        <f t="shared" si="78"/>
        <v>51.5</v>
      </c>
      <c r="P206" s="2">
        <f t="shared" si="78"/>
        <v>24.900000000000091</v>
      </c>
      <c r="Q206" s="2">
        <f t="shared" si="78"/>
        <v>3.4000000000000909</v>
      </c>
      <c r="R206" s="2">
        <f t="shared" si="78"/>
        <v>4.9000000000000909</v>
      </c>
      <c r="S206" s="2">
        <f t="shared" si="78"/>
        <v>1.3000000000001819</v>
      </c>
      <c r="T206" s="2">
        <f t="shared" si="78"/>
        <v>0.8000000000001819</v>
      </c>
      <c r="U206" s="2">
        <f t="shared" si="78"/>
        <v>0.90000000000009095</v>
      </c>
    </row>
    <row r="207" spans="1:21" ht="13.5">
      <c r="A207" s="48" t="s">
        <v>137</v>
      </c>
      <c r="C207" s="2">
        <v>13.800000000000011</v>
      </c>
      <c r="D207" s="2">
        <f t="shared" ref="D207:U207" si="79">D203-D204</f>
        <v>21.599999999999994</v>
      </c>
      <c r="E207" s="2">
        <f t="shared" si="79"/>
        <v>31.200000000000017</v>
      </c>
      <c r="F207" s="2">
        <f t="shared" si="79"/>
        <v>46.199999999999989</v>
      </c>
      <c r="G207" s="2">
        <f t="shared" si="79"/>
        <v>45.199999999999989</v>
      </c>
      <c r="H207" s="2">
        <f t="shared" si="79"/>
        <v>46.900000000000006</v>
      </c>
      <c r="I207" s="2">
        <f t="shared" si="79"/>
        <v>84.300000000000011</v>
      </c>
      <c r="J207" s="2">
        <f t="shared" si="79"/>
        <v>103.30000000000001</v>
      </c>
      <c r="K207" s="2">
        <f t="shared" si="79"/>
        <v>116.10000000000002</v>
      </c>
      <c r="L207" s="2">
        <f t="shared" si="79"/>
        <v>159.19999999999993</v>
      </c>
      <c r="M207" s="2">
        <f t="shared" si="79"/>
        <v>154.80000000000001</v>
      </c>
      <c r="N207" s="2">
        <f t="shared" si="79"/>
        <v>223.30000000000007</v>
      </c>
      <c r="O207" s="2">
        <f t="shared" si="79"/>
        <v>446.40000000000009</v>
      </c>
      <c r="P207" s="2">
        <f t="shared" si="79"/>
        <v>710</v>
      </c>
      <c r="Q207" s="2">
        <f t="shared" si="79"/>
        <v>592.5</v>
      </c>
      <c r="R207" s="2">
        <f t="shared" si="79"/>
        <v>875.59999999999991</v>
      </c>
      <c r="S207" s="2">
        <f t="shared" si="79"/>
        <v>551.80000000000018</v>
      </c>
      <c r="T207" s="2">
        <f t="shared" si="79"/>
        <v>765.39999999999964</v>
      </c>
      <c r="U207" s="2">
        <f t="shared" si="79"/>
        <v>945.69999999999982</v>
      </c>
    </row>
    <row r="208" spans="1:21" ht="13.5">
      <c r="A208" s="46" t="s">
        <v>35</v>
      </c>
      <c r="C208" s="2"/>
      <c r="D208" s="2"/>
      <c r="E208" s="2"/>
      <c r="F208" s="2"/>
      <c r="G208" s="2"/>
      <c r="H208" s="2"/>
      <c r="I208" s="2"/>
      <c r="J208" s="2"/>
      <c r="K208" s="2"/>
      <c r="L208" s="2"/>
      <c r="U208" s="2"/>
    </row>
    <row r="209" spans="1:23" ht="13.5">
      <c r="A209" s="48" t="s">
        <v>54</v>
      </c>
      <c r="C209" s="2">
        <v>169</v>
      </c>
      <c r="D209" s="2">
        <f t="shared" ref="D209:U209" si="80">ROUND(D168/D238,1)</f>
        <v>208.1</v>
      </c>
      <c r="E209" s="2">
        <f t="shared" si="80"/>
        <v>301.89999999999998</v>
      </c>
      <c r="F209" s="2">
        <f t="shared" si="80"/>
        <v>383.8</v>
      </c>
      <c r="G209" s="2">
        <f t="shared" si="80"/>
        <v>409.2</v>
      </c>
      <c r="H209" s="2">
        <f t="shared" si="80"/>
        <v>377.6</v>
      </c>
      <c r="I209" s="2">
        <f t="shared" si="80"/>
        <v>397.7</v>
      </c>
      <c r="J209" s="2">
        <f t="shared" si="80"/>
        <v>440.2</v>
      </c>
      <c r="K209" s="2">
        <f t="shared" si="80"/>
        <v>437.2</v>
      </c>
      <c r="L209" s="2">
        <f t="shared" si="80"/>
        <v>460.6</v>
      </c>
      <c r="M209" s="2">
        <f t="shared" si="80"/>
        <v>596.6</v>
      </c>
      <c r="N209" s="2">
        <f t="shared" si="80"/>
        <v>858.9</v>
      </c>
      <c r="O209" s="2">
        <f t="shared" si="80"/>
        <v>1623.8</v>
      </c>
      <c r="P209" s="2">
        <f t="shared" si="80"/>
        <v>2317.8000000000002</v>
      </c>
      <c r="Q209" s="2">
        <f t="shared" si="80"/>
        <v>2398.8000000000002</v>
      </c>
      <c r="R209" s="2">
        <f t="shared" si="80"/>
        <v>2458</v>
      </c>
      <c r="S209" s="2">
        <f t="shared" si="80"/>
        <v>2827.4</v>
      </c>
      <c r="T209" s="2">
        <f t="shared" si="80"/>
        <v>3048.5</v>
      </c>
      <c r="U209" s="2">
        <f t="shared" si="80"/>
        <v>3079.2</v>
      </c>
    </row>
    <row r="210" spans="1:23" ht="13.5">
      <c r="A210" s="48" t="s">
        <v>135</v>
      </c>
      <c r="C210" s="2">
        <v>119.5</v>
      </c>
      <c r="D210" s="2">
        <f t="shared" ref="D210:U210" si="81">ROUND(D185/D238,1)</f>
        <v>193</v>
      </c>
      <c r="E210" s="2">
        <f t="shared" si="81"/>
        <v>281.2</v>
      </c>
      <c r="F210" s="2">
        <f t="shared" si="81"/>
        <v>342.4</v>
      </c>
      <c r="G210" s="2">
        <f t="shared" si="81"/>
        <v>360.5</v>
      </c>
      <c r="H210" s="2">
        <f t="shared" si="81"/>
        <v>319.10000000000002</v>
      </c>
      <c r="I210" s="2">
        <f t="shared" si="81"/>
        <v>327.60000000000002</v>
      </c>
      <c r="J210" s="2">
        <f t="shared" si="81"/>
        <v>353.7</v>
      </c>
      <c r="K210" s="2">
        <f t="shared" si="81"/>
        <v>342</v>
      </c>
      <c r="L210" s="2">
        <f t="shared" si="81"/>
        <v>326.8</v>
      </c>
      <c r="M210" s="2">
        <f t="shared" si="81"/>
        <v>287.3</v>
      </c>
      <c r="N210" s="2">
        <f t="shared" si="81"/>
        <v>297.60000000000002</v>
      </c>
      <c r="O210" s="2">
        <f t="shared" si="81"/>
        <v>318.89999999999998</v>
      </c>
      <c r="P210" s="2">
        <f t="shared" si="81"/>
        <v>463.5</v>
      </c>
      <c r="Q210" s="2">
        <f t="shared" si="81"/>
        <v>907.4</v>
      </c>
      <c r="R210" s="2">
        <f t="shared" si="81"/>
        <v>870.3</v>
      </c>
      <c r="S210" s="2">
        <f t="shared" si="81"/>
        <v>808.4</v>
      </c>
      <c r="T210" s="2">
        <f t="shared" si="81"/>
        <v>578.4</v>
      </c>
      <c r="U210" s="2">
        <f t="shared" si="81"/>
        <v>335.1</v>
      </c>
      <c r="W210" s="2"/>
    </row>
    <row r="211" spans="1:23" ht="13.5">
      <c r="A211" s="48" t="s">
        <v>137</v>
      </c>
      <c r="C211" s="2">
        <v>49.5</v>
      </c>
      <c r="D211" s="2">
        <f t="shared" ref="D211:U211" si="82">D209-D210</f>
        <v>15.099999999999994</v>
      </c>
      <c r="E211" s="2">
        <f t="shared" si="82"/>
        <v>20.699999999999989</v>
      </c>
      <c r="F211" s="2">
        <f t="shared" si="82"/>
        <v>41.400000000000034</v>
      </c>
      <c r="G211" s="2">
        <f t="shared" si="82"/>
        <v>48.699999999999989</v>
      </c>
      <c r="H211" s="2">
        <f t="shared" si="82"/>
        <v>58.5</v>
      </c>
      <c r="I211" s="2">
        <f t="shared" si="82"/>
        <v>70.099999999999966</v>
      </c>
      <c r="J211" s="2">
        <f t="shared" si="82"/>
        <v>86.5</v>
      </c>
      <c r="K211" s="2">
        <f t="shared" si="82"/>
        <v>95.199999999999989</v>
      </c>
      <c r="L211" s="2">
        <f t="shared" si="82"/>
        <v>133.80000000000001</v>
      </c>
      <c r="M211" s="2">
        <f t="shared" si="82"/>
        <v>309.3</v>
      </c>
      <c r="N211" s="2">
        <f t="shared" si="82"/>
        <v>561.29999999999995</v>
      </c>
      <c r="O211" s="2">
        <f t="shared" si="82"/>
        <v>1304.9000000000001</v>
      </c>
      <c r="P211" s="2">
        <f t="shared" si="82"/>
        <v>1854.3000000000002</v>
      </c>
      <c r="Q211" s="2">
        <f t="shared" si="82"/>
        <v>1491.4</v>
      </c>
      <c r="R211" s="2">
        <f t="shared" si="82"/>
        <v>1587.7</v>
      </c>
      <c r="S211" s="2">
        <f t="shared" si="82"/>
        <v>2019</v>
      </c>
      <c r="T211" s="2">
        <f t="shared" si="82"/>
        <v>2470.1</v>
      </c>
      <c r="U211" s="2">
        <f t="shared" si="82"/>
        <v>2744.1</v>
      </c>
    </row>
    <row r="212" spans="1:23" ht="13.5">
      <c r="A212" s="47" t="s">
        <v>163</v>
      </c>
      <c r="C212" s="2">
        <v>-15.304443000000006</v>
      </c>
      <c r="D212" s="2">
        <f t="shared" ref="D212:U212" si="83">D170-D187</f>
        <v>-1.9521400000000142</v>
      </c>
      <c r="E212" s="2">
        <f t="shared" si="83"/>
        <v>11.05711100000002</v>
      </c>
      <c r="F212" s="2">
        <f t="shared" si="83"/>
        <v>4.3280279999999607</v>
      </c>
      <c r="G212" s="2">
        <f t="shared" si="83"/>
        <v>2.9898139999999103</v>
      </c>
      <c r="H212" s="2">
        <f t="shared" si="83"/>
        <v>3.6628429999999526</v>
      </c>
      <c r="I212" s="2">
        <f t="shared" si="83"/>
        <v>-12.158066999999846</v>
      </c>
      <c r="J212" s="2">
        <f t="shared" si="83"/>
        <v>-37.636616999999887</v>
      </c>
      <c r="K212" s="2">
        <f t="shared" si="83"/>
        <v>-17.233402999999953</v>
      </c>
      <c r="L212" s="2">
        <f t="shared" si="83"/>
        <v>18.680988960000036</v>
      </c>
      <c r="M212" s="2">
        <f t="shared" si="83"/>
        <v>-18.386022349999962</v>
      </c>
      <c r="N212" s="2">
        <f t="shared" si="83"/>
        <v>-11.959941169999979</v>
      </c>
      <c r="O212" s="2">
        <f t="shared" si="83"/>
        <v>-59.354076860000021</v>
      </c>
      <c r="P212" s="2">
        <f t="shared" si="83"/>
        <v>-71.95126473000002</v>
      </c>
      <c r="Q212" s="2">
        <f t="shared" si="83"/>
        <v>85.358970164499965</v>
      </c>
      <c r="R212" s="2">
        <f t="shared" si="83"/>
        <v>247.12575338210004</v>
      </c>
      <c r="S212" s="2">
        <f t="shared" si="83"/>
        <v>197.40073328019989</v>
      </c>
      <c r="T212" s="2">
        <f t="shared" si="83"/>
        <v>337.24536686579995</v>
      </c>
      <c r="U212" s="2">
        <f t="shared" si="83"/>
        <v>530.45620683610048</v>
      </c>
    </row>
    <row r="213" spans="1:23" ht="13.5">
      <c r="A213" s="46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1:23" ht="15">
      <c r="A214" s="1" t="s">
        <v>45</v>
      </c>
      <c r="C214" s="79"/>
      <c r="D214" s="79"/>
      <c r="E214" s="79"/>
      <c r="F214" s="79"/>
      <c r="G214" s="79"/>
      <c r="H214" s="79"/>
      <c r="I214" s="79"/>
      <c r="J214" s="79"/>
      <c r="L214" s="79"/>
      <c r="M214" s="79"/>
      <c r="N214" s="79"/>
      <c r="O214" s="79"/>
      <c r="P214" s="79"/>
      <c r="Q214" s="79"/>
      <c r="R214" s="79"/>
      <c r="S214" s="79"/>
      <c r="T214" s="79"/>
    </row>
    <row r="215" spans="1:23" ht="13.5">
      <c r="A215" s="45"/>
      <c r="C215" s="18"/>
      <c r="D215" s="18"/>
      <c r="E215" s="18"/>
      <c r="F215" s="18"/>
      <c r="G215" s="18"/>
      <c r="H215" s="18"/>
      <c r="I215" s="18"/>
      <c r="J215" s="18"/>
      <c r="K215" s="18"/>
      <c r="L215" s="84"/>
      <c r="M215" s="84"/>
      <c r="N215" s="84"/>
      <c r="O215" s="84"/>
      <c r="P215" s="84"/>
      <c r="Q215" s="84"/>
      <c r="R215" s="84"/>
      <c r="S215" s="84"/>
      <c r="T215" s="84"/>
    </row>
    <row r="216" spans="1:23" ht="13.5">
      <c r="A216" s="45" t="s">
        <v>46</v>
      </c>
      <c r="B216" s="92" t="s">
        <v>244</v>
      </c>
      <c r="C216" s="18">
        <v>0.49846701668159088</v>
      </c>
      <c r="D216" s="18">
        <v>0.69481563949537428</v>
      </c>
      <c r="E216" s="18">
        <v>0.74406762554150574</v>
      </c>
      <c r="F216" s="18">
        <v>0.77056558791764085</v>
      </c>
      <c r="G216" s="18">
        <v>0.91814239944579679</v>
      </c>
      <c r="H216" s="18">
        <v>0.95522221415001585</v>
      </c>
      <c r="I216" s="18">
        <v>1</v>
      </c>
      <c r="J216" s="18">
        <v>1.0557938329472449</v>
      </c>
      <c r="K216" s="18">
        <v>1.1063167852455784</v>
      </c>
      <c r="L216" s="18">
        <v>1.1688934297641524</v>
      </c>
      <c r="M216" s="18">
        <v>1.2652928225948961</v>
      </c>
      <c r="N216" s="18">
        <v>1.3812057356672653</v>
      </c>
      <c r="O216" s="18">
        <v>1.5088970917477156</v>
      </c>
      <c r="P216" s="18">
        <v>1.6597791015477183</v>
      </c>
      <c r="Q216" s="18">
        <v>1.6884520821303322</v>
      </c>
      <c r="R216" s="18">
        <v>1.8085178008801335</v>
      </c>
      <c r="S216" s="18">
        <v>1.96303813859471</v>
      </c>
      <c r="T216" s="18">
        <v>1.9445010050962694</v>
      </c>
      <c r="U216" s="18">
        <v>1.9345204079108966</v>
      </c>
    </row>
    <row r="217" spans="1:23" ht="13.5">
      <c r="A217" s="46" t="s">
        <v>345</v>
      </c>
      <c r="B217" s="92" t="s">
        <v>250</v>
      </c>
      <c r="C217" s="18">
        <v>1.6271722102143706</v>
      </c>
      <c r="D217" s="18">
        <f t="shared" ref="D217:T217" si="84">D216/C216-1</f>
        <v>0.39390494504715923</v>
      </c>
      <c r="E217" s="18">
        <f t="shared" si="84"/>
        <v>7.0884970410139081E-2</v>
      </c>
      <c r="F217" s="18">
        <f t="shared" si="84"/>
        <v>3.5612303863981287E-2</v>
      </c>
      <c r="G217" s="18">
        <f t="shared" si="84"/>
        <v>0.19151752147012457</v>
      </c>
      <c r="H217" s="18">
        <f t="shared" si="84"/>
        <v>4.0385690418611508E-2</v>
      </c>
      <c r="I217" s="18">
        <f t="shared" si="84"/>
        <v>4.6876826341218036E-2</v>
      </c>
      <c r="J217" s="18">
        <f t="shared" si="84"/>
        <v>5.5793832947244937E-2</v>
      </c>
      <c r="K217" s="18">
        <f t="shared" si="84"/>
        <v>4.7853047367494961E-2</v>
      </c>
      <c r="L217" s="18">
        <f t="shared" si="84"/>
        <v>5.6563043563226278E-2</v>
      </c>
      <c r="M217" s="18">
        <f t="shared" si="84"/>
        <v>8.247064306811458E-2</v>
      </c>
      <c r="N217" s="18">
        <f t="shared" si="84"/>
        <v>9.1609555513523011E-2</v>
      </c>
      <c r="O217" s="18">
        <f t="shared" si="84"/>
        <v>9.2449193326555434E-2</v>
      </c>
      <c r="P217" s="18">
        <f t="shared" si="84"/>
        <v>9.9994897349321654E-2</v>
      </c>
      <c r="Q217" s="18">
        <f t="shared" si="84"/>
        <v>1.7275178700512983E-2</v>
      </c>
      <c r="R217" s="18">
        <f t="shared" si="84"/>
        <v>7.1109935556070702E-2</v>
      </c>
      <c r="S217" s="18">
        <f t="shared" si="84"/>
        <v>8.5440318939286941E-2</v>
      </c>
      <c r="T217" s="18">
        <f t="shared" si="84"/>
        <v>-9.4430837251643363E-3</v>
      </c>
      <c r="U217" s="18">
        <f>U216/T216-1</f>
        <v>-5.1327292499283583E-3</v>
      </c>
    </row>
    <row r="218" spans="1:23" ht="13.5">
      <c r="A218" s="45" t="s">
        <v>93</v>
      </c>
      <c r="B218" s="92" t="s">
        <v>245</v>
      </c>
      <c r="C218" s="18">
        <v>0.63065476663419462</v>
      </c>
      <c r="D218" s="18">
        <v>0.71748178874395763</v>
      </c>
      <c r="E218" s="18">
        <v>0.7695596769228209</v>
      </c>
      <c r="F218" s="18">
        <v>0.85162849160506116</v>
      </c>
      <c r="G218" s="18">
        <v>0.94436218142303108</v>
      </c>
      <c r="H218" s="18">
        <v>0.98816770357841921</v>
      </c>
      <c r="I218" s="18">
        <v>1.0217933519558895</v>
      </c>
      <c r="J218" s="18">
        <v>1.0772033960247416</v>
      </c>
      <c r="K218" s="18">
        <v>1.1520978506421355</v>
      </c>
      <c r="L218" s="18">
        <v>1.2383107308695471</v>
      </c>
      <c r="M218" s="18">
        <v>1.3148257327150676</v>
      </c>
      <c r="N218" s="18">
        <v>1.430241507833963</v>
      </c>
      <c r="O218" s="18">
        <v>1.5872066663759794</v>
      </c>
      <c r="P218" s="18">
        <v>1.6752608716139197</v>
      </c>
      <c r="Q218" s="18">
        <v>1.7252880761280489</v>
      </c>
      <c r="R218" s="18">
        <v>1.91923022501352</v>
      </c>
      <c r="S218" s="18">
        <v>1.9584190018051275</v>
      </c>
      <c r="T218" s="18">
        <v>1.9315073602621871</v>
      </c>
      <c r="U218" s="18">
        <v>1.9769812169235796</v>
      </c>
    </row>
    <row r="219" spans="1:23" ht="13.5">
      <c r="A219" s="46" t="s">
        <v>346</v>
      </c>
      <c r="B219" s="87" t="s">
        <v>408</v>
      </c>
      <c r="C219" s="18">
        <v>0.57384830797340847</v>
      </c>
      <c r="D219" s="18">
        <f t="shared" ref="D219:T219" si="85">D218/C218-1</f>
        <v>0.13767758003821795</v>
      </c>
      <c r="E219" s="18">
        <f t="shared" si="85"/>
        <v>7.2584264849470559E-2</v>
      </c>
      <c r="F219" s="18">
        <f t="shared" si="85"/>
        <v>0.10664386030515849</v>
      </c>
      <c r="G219" s="18">
        <f t="shared" si="85"/>
        <v>0.10888983956278286</v>
      </c>
      <c r="H219" s="18">
        <f t="shared" si="85"/>
        <v>4.6386357921892829E-2</v>
      </c>
      <c r="I219" s="18">
        <f t="shared" si="85"/>
        <v>3.4028281085996648E-2</v>
      </c>
      <c r="J219" s="18">
        <f t="shared" si="85"/>
        <v>5.4228229184294152E-2</v>
      </c>
      <c r="K219" s="18">
        <f t="shared" si="85"/>
        <v>6.9526753158949184E-2</v>
      </c>
      <c r="L219" s="18">
        <f t="shared" si="85"/>
        <v>7.4831213494027216E-2</v>
      </c>
      <c r="M219" s="18">
        <f t="shared" si="85"/>
        <v>6.1789823780168174E-2</v>
      </c>
      <c r="N219" s="18">
        <f t="shared" si="85"/>
        <v>8.7780283156282612E-2</v>
      </c>
      <c r="O219" s="18">
        <f t="shared" si="85"/>
        <v>0.10974731028449392</v>
      </c>
      <c r="P219" s="18">
        <f t="shared" si="85"/>
        <v>5.5477466862580593E-2</v>
      </c>
      <c r="Q219" s="18">
        <f t="shared" si="85"/>
        <v>2.9862336882454432E-2</v>
      </c>
      <c r="R219" s="18">
        <f t="shared" si="85"/>
        <v>0.11241145845088241</v>
      </c>
      <c r="S219" s="18">
        <f t="shared" si="85"/>
        <v>2.0419007725522631E-2</v>
      </c>
      <c r="T219" s="18">
        <f t="shared" si="85"/>
        <v>-1.3741513699640051E-2</v>
      </c>
      <c r="U219" s="18">
        <f>U218/T218-1</f>
        <v>2.3543196157026269E-2</v>
      </c>
    </row>
    <row r="220" spans="1:23" ht="13.5">
      <c r="A220" s="45" t="s">
        <v>49</v>
      </c>
      <c r="B220" s="92" t="s">
        <v>279</v>
      </c>
      <c r="C220" s="18">
        <v>0.51722250253168534</v>
      </c>
      <c r="D220" s="18">
        <v>0.72518861888803798</v>
      </c>
      <c r="E220" s="18">
        <v>0.7726012987678984</v>
      </c>
      <c r="F220" s="18">
        <v>0.82619070463627775</v>
      </c>
      <c r="G220" s="18">
        <v>0.90655106972687927</v>
      </c>
      <c r="H220" s="18">
        <v>0.94897435506848948</v>
      </c>
      <c r="I220" s="18">
        <v>1</v>
      </c>
      <c r="J220" s="18">
        <v>1.059196597309207</v>
      </c>
      <c r="K220" s="18">
        <v>1.0954694886919842</v>
      </c>
      <c r="L220" s="18">
        <v>1.1871072899178707</v>
      </c>
      <c r="M220" s="18">
        <v>1.2812879697896011</v>
      </c>
      <c r="N220" s="18">
        <v>1.3899951760593432</v>
      </c>
      <c r="O220" s="18">
        <v>1.5248095098845322</v>
      </c>
      <c r="P220" s="18">
        <v>1.6728290101424839</v>
      </c>
      <c r="Q220" s="18">
        <v>1.6392282636939046</v>
      </c>
      <c r="R220" s="18">
        <v>1.7792780482094939</v>
      </c>
      <c r="S220" s="18">
        <v>1.9483578103306427</v>
      </c>
      <c r="T220" s="18">
        <v>1.9723513322835735</v>
      </c>
      <c r="U220" s="18">
        <v>1.9585877051894856</v>
      </c>
    </row>
    <row r="221" spans="1:23" ht="13.5">
      <c r="A221" s="46" t="s">
        <v>50</v>
      </c>
      <c r="B221" s="92" t="s">
        <v>252</v>
      </c>
      <c r="C221" s="18">
        <v>1.6223308118862589</v>
      </c>
      <c r="D221" s="18">
        <f t="shared" ref="D221:T221" si="86">D220/C220-1</f>
        <v>0.402082498998799</v>
      </c>
      <c r="E221" s="18">
        <f t="shared" si="86"/>
        <v>6.5379790367587676E-2</v>
      </c>
      <c r="F221" s="18">
        <f t="shared" si="86"/>
        <v>6.9362303627809929E-2</v>
      </c>
      <c r="G221" s="18">
        <f t="shared" si="86"/>
        <v>9.7266121053709131E-2</v>
      </c>
      <c r="H221" s="18">
        <f t="shared" si="86"/>
        <v>4.6796354621688518E-2</v>
      </c>
      <c r="I221" s="18">
        <f t="shared" si="86"/>
        <v>5.3769255890827372E-2</v>
      </c>
      <c r="J221" s="18">
        <f t="shared" si="86"/>
        <v>5.9196597309207011E-2</v>
      </c>
      <c r="K221" s="18">
        <f t="shared" si="86"/>
        <v>3.4245664567772671E-2</v>
      </c>
      <c r="L221" s="18">
        <f t="shared" si="86"/>
        <v>8.3651623501905137E-2</v>
      </c>
      <c r="M221" s="18">
        <f t="shared" si="86"/>
        <v>7.9336282972574557E-2</v>
      </c>
      <c r="N221" s="18">
        <f t="shared" si="86"/>
        <v>8.484213450282585E-2</v>
      </c>
      <c r="O221" s="18">
        <f t="shared" si="86"/>
        <v>9.6989065967401089E-2</v>
      </c>
      <c r="P221" s="18">
        <f t="shared" si="86"/>
        <v>9.7074093057801347E-2</v>
      </c>
      <c r="Q221" s="18">
        <f t="shared" si="86"/>
        <v>-2.008618110091076E-2</v>
      </c>
      <c r="R221" s="18">
        <f t="shared" si="86"/>
        <v>8.5436413962260094E-2</v>
      </c>
      <c r="S221" s="18">
        <f t="shared" si="86"/>
        <v>9.5027172560969708E-2</v>
      </c>
      <c r="T221" s="18">
        <f t="shared" si="86"/>
        <v>1.2314741073591096E-2</v>
      </c>
      <c r="U221" s="18">
        <f>U220/T220-1</f>
        <v>-6.978283670258989E-3</v>
      </c>
    </row>
    <row r="222" spans="1:23" ht="13.5">
      <c r="A222" s="45" t="s">
        <v>52</v>
      </c>
      <c r="B222" s="92" t="s">
        <v>259</v>
      </c>
      <c r="C222" s="18">
        <v>2.6084407971864065E-2</v>
      </c>
      <c r="D222" s="18">
        <f t="shared" ref="D222:S222" si="87">D32/C32-1</f>
        <v>0.10496298396815851</v>
      </c>
      <c r="E222" s="18">
        <f t="shared" si="87"/>
        <v>0.10519039598065394</v>
      </c>
      <c r="F222" s="18">
        <f t="shared" si="87"/>
        <v>3.1049044635232725E-2</v>
      </c>
      <c r="G222" s="18">
        <f t="shared" si="87"/>
        <v>2.8692566559259891E-2</v>
      </c>
      <c r="H222" s="18">
        <f t="shared" si="87"/>
        <v>1.8383411466728949E-2</v>
      </c>
      <c r="I222" s="18">
        <f t="shared" si="87"/>
        <v>4.8054517419090503E-2</v>
      </c>
      <c r="J222" s="18">
        <f t="shared" si="87"/>
        <v>5.4738393934931073E-2</v>
      </c>
      <c r="K222" s="18">
        <f t="shared" si="87"/>
        <v>0.11058101011804911</v>
      </c>
      <c r="L222" s="18">
        <f t="shared" si="87"/>
        <v>5.8596286839141642E-2</v>
      </c>
      <c r="M222" s="18">
        <f t="shared" si="87"/>
        <v>9.5930863048882209E-2</v>
      </c>
      <c r="N222" s="18">
        <f t="shared" si="87"/>
        <v>9.3839591366024599E-2</v>
      </c>
      <c r="O222" s="18">
        <f t="shared" si="87"/>
        <v>0.12337855415763532</v>
      </c>
      <c r="P222" s="18">
        <f t="shared" si="87"/>
        <v>2.3140470783381106E-2</v>
      </c>
      <c r="Q222" s="18">
        <f t="shared" si="87"/>
        <v>-3.775773961108575E-2</v>
      </c>
      <c r="R222" s="18">
        <f t="shared" si="87"/>
        <v>6.2530275808480029E-2</v>
      </c>
      <c r="S222" s="18">
        <f t="shared" si="87"/>
        <v>7.1735484955221196E-2</v>
      </c>
      <c r="T222" s="18">
        <f>T32/S32-1</f>
        <v>6.1821167298206303E-2</v>
      </c>
      <c r="U222" s="18">
        <f>U32/T32-1</f>
        <v>3.3199310024192297E-2</v>
      </c>
    </row>
    <row r="223" spans="1:23" ht="13.5">
      <c r="A223" s="45" t="s">
        <v>139</v>
      </c>
      <c r="B223" s="92" t="s">
        <v>278</v>
      </c>
      <c r="C223" s="18">
        <f t="shared" ref="C223:U223" si="88">C14/C29</f>
        <v>0.45626643406939849</v>
      </c>
      <c r="D223" s="18">
        <f t="shared" si="88"/>
        <v>0.62475364175760151</v>
      </c>
      <c r="E223" s="18">
        <f t="shared" si="88"/>
        <v>0.69282901295517441</v>
      </c>
      <c r="F223" s="18">
        <f t="shared" si="88"/>
        <v>0.66914108829071672</v>
      </c>
      <c r="G223" s="18">
        <f t="shared" si="88"/>
        <v>0.94378232176640209</v>
      </c>
      <c r="H223" s="18">
        <f t="shared" si="88"/>
        <v>0.9675890048724326</v>
      </c>
      <c r="I223" s="18">
        <f t="shared" si="88"/>
        <v>0.99999999999999967</v>
      </c>
      <c r="J223" s="18">
        <f t="shared" si="88"/>
        <v>1.0501626023961244</v>
      </c>
      <c r="K223" s="18">
        <f t="shared" si="88"/>
        <v>1.122639082187892</v>
      </c>
      <c r="L223" s="18">
        <f t="shared" si="88"/>
        <v>1.143960546440524</v>
      </c>
      <c r="M223" s="18">
        <f t="shared" si="88"/>
        <v>1.2453198997114994</v>
      </c>
      <c r="N223" s="18">
        <f t="shared" si="88"/>
        <v>1.370998035565363</v>
      </c>
      <c r="O223" s="18">
        <f t="shared" si="88"/>
        <v>1.4904330147839373</v>
      </c>
      <c r="P223" s="18">
        <f t="shared" si="88"/>
        <v>1.6441035672224</v>
      </c>
      <c r="Q223" s="18">
        <f t="shared" si="88"/>
        <v>1.7645310479128427</v>
      </c>
      <c r="R223" s="18">
        <f t="shared" si="88"/>
        <v>1.8459150616827216</v>
      </c>
      <c r="S223" s="18">
        <f t="shared" si="88"/>
        <v>1.9804072803713342</v>
      </c>
      <c r="T223" s="18">
        <f t="shared" si="88"/>
        <v>1.9155567860164575</v>
      </c>
      <c r="U223" s="18">
        <f t="shared" si="88"/>
        <v>1.9119758357659473</v>
      </c>
    </row>
    <row r="224" spans="1:23" ht="13.5">
      <c r="A224" s="46" t="s">
        <v>157</v>
      </c>
      <c r="C224" s="18"/>
      <c r="D224" s="18">
        <f t="shared" ref="D224:T224" si="89">D223/C223-1</f>
        <v>0.36927372935475677</v>
      </c>
      <c r="E224" s="18">
        <f t="shared" si="89"/>
        <v>0.1089635444237802</v>
      </c>
      <c r="F224" s="18">
        <f t="shared" si="89"/>
        <v>-3.4190145362735125E-2</v>
      </c>
      <c r="G224" s="18">
        <f t="shared" si="89"/>
        <v>0.41043845353636987</v>
      </c>
      <c r="H224" s="18">
        <f t="shared" si="89"/>
        <v>2.522476057982681E-2</v>
      </c>
      <c r="I224" s="18">
        <f t="shared" si="89"/>
        <v>3.3496655051222124E-2</v>
      </c>
      <c r="J224" s="18">
        <f t="shared" si="89"/>
        <v>5.01626023961248E-2</v>
      </c>
      <c r="K224" s="18">
        <f t="shared" si="89"/>
        <v>6.9014531298677184E-2</v>
      </c>
      <c r="L224" s="18">
        <f t="shared" si="89"/>
        <v>1.8992269724904753E-2</v>
      </c>
      <c r="M224" s="18">
        <f t="shared" si="89"/>
        <v>8.8603888994562618E-2</v>
      </c>
      <c r="N224" s="18">
        <f t="shared" si="89"/>
        <v>0.10092036261765291</v>
      </c>
      <c r="O224" s="18">
        <f t="shared" si="89"/>
        <v>8.7115354012394786E-2</v>
      </c>
      <c r="P224" s="18">
        <f t="shared" si="89"/>
        <v>0.10310463530676683</v>
      </c>
      <c r="Q224" s="18">
        <f t="shared" si="89"/>
        <v>7.3248111062672594E-2</v>
      </c>
      <c r="R224" s="18">
        <f t="shared" si="89"/>
        <v>4.6122177258452357E-2</v>
      </c>
      <c r="S224" s="18">
        <f t="shared" si="89"/>
        <v>7.2859375537036142E-2</v>
      </c>
      <c r="T224" s="18">
        <f t="shared" si="89"/>
        <v>-3.2746039159539442E-2</v>
      </c>
      <c r="U224" s="18">
        <v>-5.1327292499283583E-3</v>
      </c>
    </row>
    <row r="225" spans="1:21" ht="13.5">
      <c r="A225" s="45" t="s">
        <v>342</v>
      </c>
      <c r="B225" s="92" t="s">
        <v>348</v>
      </c>
      <c r="C225" s="18"/>
      <c r="D225" s="18">
        <f t="shared" ref="D225:U225" si="90">(1+D224)/((1+D230)*(1+D236))-1</f>
        <v>0.41789340593239221</v>
      </c>
      <c r="E225" s="18">
        <f t="shared" si="90"/>
        <v>0.14419033276002913</v>
      </c>
      <c r="F225" s="18">
        <f t="shared" si="90"/>
        <v>-3.6080915038650185E-2</v>
      </c>
      <c r="G225" s="18">
        <f t="shared" si="90"/>
        <v>-9.0389411086807536E-3</v>
      </c>
      <c r="H225" s="18">
        <f t="shared" si="90"/>
        <v>4.0598527282742047E-2</v>
      </c>
      <c r="I225" s="18">
        <f t="shared" si="90"/>
        <v>2.7129771383682E-2</v>
      </c>
      <c r="J225" s="18">
        <f t="shared" si="90"/>
        <v>-5.4643617548355561E-4</v>
      </c>
      <c r="K225" s="18">
        <f t="shared" si="90"/>
        <v>-1.6943372226340125E-3</v>
      </c>
      <c r="L225" s="18">
        <f t="shared" si="90"/>
        <v>4.128331426094034E-2</v>
      </c>
      <c r="M225" s="18">
        <f t="shared" si="90"/>
        <v>8.9979516728076581E-2</v>
      </c>
      <c r="N225" s="18">
        <f t="shared" si="90"/>
        <v>6.6443430812907156E-2</v>
      </c>
      <c r="O225" s="18">
        <f t="shared" si="90"/>
        <v>7.1254113871748848E-2</v>
      </c>
      <c r="P225" s="18">
        <f t="shared" si="90"/>
        <v>0.10099393630558562</v>
      </c>
      <c r="Q225" s="18">
        <f t="shared" si="90"/>
        <v>9.8337457112284143E-2</v>
      </c>
      <c r="R225" s="18">
        <f t="shared" si="90"/>
        <v>-7.4835231845689965E-2</v>
      </c>
      <c r="S225" s="18">
        <f t="shared" si="90"/>
        <v>7.8793256256350919E-3</v>
      </c>
      <c r="T225" s="18">
        <f t="shared" si="90"/>
        <v>6.5535678794148566E-4</v>
      </c>
      <c r="U225" s="18">
        <f t="shared" si="90"/>
        <v>-2.7222704318900615E-2</v>
      </c>
    </row>
    <row r="226" spans="1:21" ht="13.5">
      <c r="A226" s="45" t="s">
        <v>340</v>
      </c>
      <c r="C226" s="18">
        <v>1.5238333333333336</v>
      </c>
      <c r="D226" s="18">
        <v>1.5685</v>
      </c>
      <c r="E226" s="18">
        <v>1.6051666666666664</v>
      </c>
      <c r="F226" s="18">
        <v>1.6300833333333336</v>
      </c>
      <c r="G226" s="18">
        <v>1.6659999999999999</v>
      </c>
      <c r="H226" s="18">
        <v>1.722</v>
      </c>
      <c r="I226" s="18">
        <v>1.7713333333333332</v>
      </c>
      <c r="J226" s="18">
        <v>1.7987500000000001</v>
      </c>
      <c r="K226" s="18">
        <v>1.84</v>
      </c>
      <c r="L226" s="18">
        <v>1.889</v>
      </c>
      <c r="M226" s="18">
        <v>1.9530000000000001</v>
      </c>
      <c r="N226" s="18">
        <v>2.0159166666666666</v>
      </c>
      <c r="O226" s="18">
        <v>2.07342416666667</v>
      </c>
      <c r="P226" s="18">
        <v>2.1530300000000002</v>
      </c>
      <c r="Q226" s="18">
        <v>2.1453700000000002</v>
      </c>
      <c r="R226" s="18">
        <v>2.1805599999999998</v>
      </c>
      <c r="S226" s="18">
        <v>2.24939</v>
      </c>
      <c r="T226" s="18">
        <v>2.2959399999999999</v>
      </c>
      <c r="U226" s="18">
        <v>2.3295699999999999</v>
      </c>
    </row>
    <row r="227" spans="1:21" ht="13.5">
      <c r="A227" s="45" t="s">
        <v>341</v>
      </c>
      <c r="B227" s="92" t="s">
        <v>277</v>
      </c>
      <c r="C227" s="18">
        <f t="shared" ref="C227:U227" si="91">C226/$I$226</f>
        <v>0.86027474595408371</v>
      </c>
      <c r="D227" s="18">
        <f t="shared" si="91"/>
        <v>0.88549115543846446</v>
      </c>
      <c r="E227" s="18">
        <f t="shared" si="91"/>
        <v>0.90619119307489637</v>
      </c>
      <c r="F227" s="18">
        <f t="shared" si="91"/>
        <v>0.92025780955965397</v>
      </c>
      <c r="G227" s="18">
        <f t="shared" si="91"/>
        <v>0.94053443733534059</v>
      </c>
      <c r="H227" s="18">
        <f t="shared" si="91"/>
        <v>0.97214904027098237</v>
      </c>
      <c r="I227" s="18">
        <f t="shared" si="91"/>
        <v>1</v>
      </c>
      <c r="J227" s="18">
        <f t="shared" si="91"/>
        <v>1.0154779826872413</v>
      </c>
      <c r="K227" s="18">
        <f t="shared" si="91"/>
        <v>1.0387655250282275</v>
      </c>
      <c r="L227" s="18">
        <f t="shared" si="91"/>
        <v>1.0664283025969139</v>
      </c>
      <c r="M227" s="18">
        <f t="shared" si="91"/>
        <v>1.1025592773805044</v>
      </c>
      <c r="N227" s="18">
        <f t="shared" si="91"/>
        <v>1.1380786601430184</v>
      </c>
      <c r="O227" s="18">
        <f t="shared" si="91"/>
        <v>1.1705443168987599</v>
      </c>
      <c r="P227" s="18">
        <f t="shared" si="91"/>
        <v>1.2154855099736548</v>
      </c>
      <c r="Q227" s="18">
        <f t="shared" si="91"/>
        <v>1.2111610839292437</v>
      </c>
      <c r="R227" s="18">
        <f t="shared" si="91"/>
        <v>1.2310274745954084</v>
      </c>
      <c r="S227" s="18">
        <f t="shared" si="91"/>
        <v>1.2698852088821981</v>
      </c>
      <c r="T227" s="18">
        <f t="shared" si="91"/>
        <v>1.2961648475724501</v>
      </c>
      <c r="U227" s="18">
        <f t="shared" si="91"/>
        <v>1.3151505457282651</v>
      </c>
    </row>
    <row r="228" spans="1:21" ht="13.5">
      <c r="A228" s="46" t="s">
        <v>347</v>
      </c>
      <c r="B228" s="92" t="s">
        <v>260</v>
      </c>
      <c r="C228" s="18">
        <v>2.805419688536559E-2</v>
      </c>
      <c r="D228" s="18">
        <f t="shared" ref="D228:U228" si="92">D227/C227-1</f>
        <v>2.9312041999343563E-2</v>
      </c>
      <c r="E228" s="18">
        <f t="shared" si="92"/>
        <v>2.3376899373073856E-2</v>
      </c>
      <c r="F228" s="18">
        <f t="shared" si="92"/>
        <v>1.5522790987436696E-2</v>
      </c>
      <c r="G228" s="18">
        <f t="shared" si="92"/>
        <v>2.2033638362046748E-2</v>
      </c>
      <c r="H228" s="18">
        <f t="shared" si="92"/>
        <v>3.3613445378151363E-2</v>
      </c>
      <c r="I228" s="18">
        <f t="shared" si="92"/>
        <v>2.8648857917150439E-2</v>
      </c>
      <c r="J228" s="18">
        <f t="shared" si="92"/>
        <v>1.5477982687241321E-2</v>
      </c>
      <c r="K228" s="18">
        <f t="shared" si="92"/>
        <v>2.2932592077831826E-2</v>
      </c>
      <c r="L228" s="18">
        <f t="shared" si="92"/>
        <v>2.6630434782608514E-2</v>
      </c>
      <c r="M228" s="18">
        <f t="shared" si="92"/>
        <v>3.3880359978824659E-2</v>
      </c>
      <c r="N228" s="18">
        <f t="shared" si="92"/>
        <v>3.2215395118620815E-2</v>
      </c>
      <c r="O228" s="18">
        <f t="shared" si="92"/>
        <v>2.8526724815015614E-2</v>
      </c>
      <c r="P228" s="18">
        <f t="shared" si="92"/>
        <v>3.8393414436423967E-2</v>
      </c>
      <c r="Q228" s="18">
        <f t="shared" si="92"/>
        <v>-3.5577767146766082E-3</v>
      </c>
      <c r="R228" s="18">
        <f t="shared" si="92"/>
        <v>1.6402765024214894E-2</v>
      </c>
      <c r="S228" s="18">
        <f t="shared" si="92"/>
        <v>3.1565285981582702E-2</v>
      </c>
      <c r="T228" s="18">
        <f t="shared" si="92"/>
        <v>2.0694499397614363E-2</v>
      </c>
      <c r="U228" s="18">
        <f t="shared" si="92"/>
        <v>1.4647595320435247E-2</v>
      </c>
    </row>
    <row r="229" spans="1:21" ht="13.5">
      <c r="A229" s="45" t="s">
        <v>338</v>
      </c>
      <c r="B229" s="92" t="s">
        <v>337</v>
      </c>
      <c r="C229" s="18">
        <v>1.2156914525722766</v>
      </c>
      <c r="D229" s="18">
        <v>1.1982872448787112</v>
      </c>
      <c r="E229" s="18">
        <v>1.1303303529885189</v>
      </c>
      <c r="F229" s="18">
        <v>1.0551678173061203</v>
      </c>
      <c r="G229" s="18">
        <v>1.0330478741464519</v>
      </c>
      <c r="H229" s="18">
        <v>1.0421146615359465</v>
      </c>
      <c r="I229" s="18">
        <v>1</v>
      </c>
      <c r="J229" s="18">
        <v>0.99259315149457372</v>
      </c>
      <c r="K229" s="18">
        <v>1.0868324090491819</v>
      </c>
      <c r="L229" s="18">
        <v>1.1907169175437935</v>
      </c>
      <c r="M229" s="18">
        <v>1.2575294576275449</v>
      </c>
      <c r="N229" s="18">
        <v>1.3244929012462117</v>
      </c>
      <c r="O229" s="18">
        <v>1.4294337344852304</v>
      </c>
      <c r="P229" s="18">
        <v>1.6053621056073237</v>
      </c>
      <c r="Q229" s="18">
        <v>1.3995045333936948</v>
      </c>
      <c r="R229" s="18">
        <v>1.4831679682096552</v>
      </c>
      <c r="S229" s="18">
        <v>1.6685278102639554</v>
      </c>
      <c r="T229" s="18">
        <v>1.6472504118408975</v>
      </c>
      <c r="U229" s="18">
        <v>1.6724010009934485</v>
      </c>
    </row>
    <row r="230" spans="1:21" ht="13.5">
      <c r="A230" s="46" t="s">
        <v>344</v>
      </c>
      <c r="B230" s="92" t="s">
        <v>339</v>
      </c>
      <c r="C230" s="18">
        <v>9.9531645195670482E-2</v>
      </c>
      <c r="D230" s="18">
        <f t="shared" ref="D230:U234" si="93">D229/C229-1</f>
        <v>-1.4316303414603992E-2</v>
      </c>
      <c r="E230" s="18">
        <f t="shared" si="93"/>
        <v>-5.6711687602975958E-2</v>
      </c>
      <c r="F230" s="18">
        <f t="shared" si="93"/>
        <v>-6.6496078322300978E-2</v>
      </c>
      <c r="G230" s="18">
        <f t="shared" si="93"/>
        <v>-2.096343614434848E-2</v>
      </c>
      <c r="H230" s="18">
        <f t="shared" si="93"/>
        <v>8.7767349572118736E-3</v>
      </c>
      <c r="I230" s="18">
        <f t="shared" si="93"/>
        <v>-4.0412694581875241E-2</v>
      </c>
      <c r="J230" s="18">
        <f t="shared" si="93"/>
        <v>-7.4068485054262778E-3</v>
      </c>
      <c r="K230" s="18">
        <f t="shared" si="93"/>
        <v>9.4942482136522566E-2</v>
      </c>
      <c r="L230" s="18">
        <f t="shared" si="93"/>
        <v>9.5584662023002531E-2</v>
      </c>
      <c r="M230" s="18">
        <f t="shared" si="93"/>
        <v>5.6111187385808003E-2</v>
      </c>
      <c r="N230" s="18">
        <f t="shared" si="93"/>
        <v>5.325000000000002E-2</v>
      </c>
      <c r="O230" s="18">
        <f t="shared" si="93"/>
        <v>7.9230951815808304E-2</v>
      </c>
      <c r="P230" s="18">
        <f t="shared" si="93"/>
        <v>0.12307556963138899</v>
      </c>
      <c r="Q230" s="18">
        <f t="shared" si="93"/>
        <v>-0.12823123922920243</v>
      </c>
      <c r="R230" s="18">
        <f t="shared" si="93"/>
        <v>5.97807529876897E-2</v>
      </c>
      <c r="S230" s="18">
        <f t="shared" si="93"/>
        <v>0.12497562381828509</v>
      </c>
      <c r="T230" s="18">
        <f t="shared" si="93"/>
        <v>-1.2752198849890206E-2</v>
      </c>
      <c r="U230" s="18">
        <f t="shared" si="93"/>
        <v>1.5268224534510155E-2</v>
      </c>
    </row>
    <row r="231" spans="1:21" ht="13.5">
      <c r="A231" s="45" t="s">
        <v>349</v>
      </c>
      <c r="B231" s="92" t="s">
        <v>351</v>
      </c>
      <c r="C231" s="18">
        <v>0.71645765134399919</v>
      </c>
      <c r="D231" s="18">
        <v>0.77721425607450778</v>
      </c>
      <c r="E231" s="18">
        <v>0.82391995942643736</v>
      </c>
      <c r="F231" s="18">
        <v>0.86916178708100877</v>
      </c>
      <c r="G231" s="18">
        <v>0.91757342431647382</v>
      </c>
      <c r="H231" s="18">
        <v>0.9592535386601504</v>
      </c>
      <c r="I231" s="18">
        <v>1</v>
      </c>
      <c r="J231" s="18">
        <v>1.0347295864262991</v>
      </c>
      <c r="K231" s="18">
        <v>1.0720296002581953</v>
      </c>
      <c r="L231" s="18">
        <v>1.1109779150721564</v>
      </c>
      <c r="M231" s="18">
        <v>1.1526580294158328</v>
      </c>
      <c r="N231" s="18">
        <v>1.1944418829821568</v>
      </c>
      <c r="O231" s="18">
        <v>1.2396491308958457</v>
      </c>
      <c r="P231" s="18">
        <v>1.3119784222416893</v>
      </c>
      <c r="Q231" s="18">
        <v>1.3415671538567937</v>
      </c>
      <c r="R231" s="18">
        <v>1.3871317257596016</v>
      </c>
      <c r="S231" s="18">
        <v>1.4496749504357047</v>
      </c>
      <c r="T231" s="18">
        <v>1.502397528701185</v>
      </c>
      <c r="U231" s="18">
        <v>1.5526534187837153</v>
      </c>
    </row>
    <row r="232" spans="1:21" ht="13.5">
      <c r="A232" s="46" t="s">
        <v>350</v>
      </c>
      <c r="B232" s="92" t="s">
        <v>352</v>
      </c>
      <c r="C232" s="18">
        <v>0.15154999999999999</v>
      </c>
      <c r="D232" s="18">
        <f t="shared" ref="D232:S232" si="94">D231/C231-1</f>
        <v>8.4801390028476309E-2</v>
      </c>
      <c r="E232" s="18">
        <f t="shared" si="94"/>
        <v>6.0093729607878066E-2</v>
      </c>
      <c r="F232" s="18">
        <f t="shared" si="94"/>
        <v>5.4910464465584674E-2</v>
      </c>
      <c r="G232" s="18">
        <f t="shared" si="94"/>
        <v>5.569922418937745E-2</v>
      </c>
      <c r="H232" s="18">
        <f t="shared" si="94"/>
        <v>4.5424282394322057E-2</v>
      </c>
      <c r="I232" s="18">
        <f t="shared" si="94"/>
        <v>4.2477259345597762E-2</v>
      </c>
      <c r="J232" s="18">
        <f t="shared" si="94"/>
        <v>3.4729586426299086E-2</v>
      </c>
      <c r="K232" s="18">
        <f t="shared" si="94"/>
        <v>3.6048078958214713E-2</v>
      </c>
      <c r="L232" s="18">
        <f t="shared" si="94"/>
        <v>3.6331380033331584E-2</v>
      </c>
      <c r="M232" s="18">
        <f t="shared" si="94"/>
        <v>3.7516600265604216E-2</v>
      </c>
      <c r="N232" s="18">
        <f t="shared" si="94"/>
        <v>3.6250000000000115E-2</v>
      </c>
      <c r="O232" s="18">
        <f t="shared" si="94"/>
        <v>3.784800965018098E-2</v>
      </c>
      <c r="P232" s="18">
        <f t="shared" si="94"/>
        <v>5.8346583354254467E-2</v>
      </c>
      <c r="Q232" s="18">
        <f t="shared" si="94"/>
        <v>2.2552757814833679E-2</v>
      </c>
      <c r="R232" s="18">
        <f t="shared" si="94"/>
        <v>3.3963690726786844E-2</v>
      </c>
      <c r="S232" s="18">
        <f t="shared" si="94"/>
        <v>4.5088165395290147E-2</v>
      </c>
      <c r="T232" s="18">
        <f t="shared" si="93"/>
        <v>3.6368551618853884E-2</v>
      </c>
      <c r="U232" s="18">
        <f t="shared" si="93"/>
        <v>3.3450461094658657E-2</v>
      </c>
    </row>
    <row r="233" spans="1:21" ht="13.5">
      <c r="A233" s="45" t="s">
        <v>353</v>
      </c>
      <c r="B233" s="92" t="s">
        <v>356</v>
      </c>
      <c r="C233" s="18">
        <v>0.81954509270726328</v>
      </c>
      <c r="D233" s="18">
        <v>0.84913886600492261</v>
      </c>
      <c r="E233" s="18">
        <v>0.88255248038221623</v>
      </c>
      <c r="F233" s="18">
        <v>0.90164209053288369</v>
      </c>
      <c r="G233" s="18">
        <v>0.93454301041642851</v>
      </c>
      <c r="H233" s="18">
        <v>0.97856933163714643</v>
      </c>
      <c r="I233" s="18">
        <v>1</v>
      </c>
      <c r="J233" s="18">
        <v>1.02491</v>
      </c>
      <c r="K233" s="18">
        <v>1.0608228464</v>
      </c>
      <c r="L233" s="18">
        <v>1.1144474412855201</v>
      </c>
      <c r="M233" s="18">
        <v>1.1574651125191413</v>
      </c>
      <c r="N233" s="18">
        <v>1.2158939513991078</v>
      </c>
      <c r="O233" s="18">
        <v>1.2762874039651015</v>
      </c>
      <c r="P233" s="18">
        <v>1.3066119926833124</v>
      </c>
      <c r="Q233" s="18">
        <v>1.2898350946972585</v>
      </c>
      <c r="R233" s="18">
        <v>1.347929267362423</v>
      </c>
      <c r="S233" s="18">
        <v>1.3925322468194459</v>
      </c>
      <c r="T233" s="18">
        <v>1.4294204260376928</v>
      </c>
      <c r="U233" s="18">
        <v>1.46245908646923</v>
      </c>
    </row>
    <row r="234" spans="1:21" ht="13.5">
      <c r="A234" s="46" t="s">
        <v>354</v>
      </c>
      <c r="B234" s="92" t="s">
        <v>355</v>
      </c>
      <c r="C234" s="18">
        <v>3.9649999999999998E-2</v>
      </c>
      <c r="D234" s="18">
        <f t="shared" ref="D234:S234" si="95">D233/C233-1</f>
        <v>3.6110000000000086E-2</v>
      </c>
      <c r="E234" s="18">
        <f t="shared" si="95"/>
        <v>3.9349999999999996E-2</v>
      </c>
      <c r="F234" s="18">
        <f t="shared" si="95"/>
        <v>2.1630000000000038E-2</v>
      </c>
      <c r="G234" s="18">
        <f t="shared" si="95"/>
        <v>3.6489999999999911E-2</v>
      </c>
      <c r="H234" s="18">
        <f t="shared" si="95"/>
        <v>4.7109999999999985E-2</v>
      </c>
      <c r="I234" s="18">
        <f t="shared" si="95"/>
        <v>2.1900000000000031E-2</v>
      </c>
      <c r="J234" s="18">
        <f t="shared" si="95"/>
        <v>2.4909999999999988E-2</v>
      </c>
      <c r="K234" s="18">
        <f t="shared" si="95"/>
        <v>3.503999999999996E-2</v>
      </c>
      <c r="L234" s="18">
        <f t="shared" si="95"/>
        <v>5.0550000000000095E-2</v>
      </c>
      <c r="M234" s="18">
        <f t="shared" si="95"/>
        <v>3.860000000000019E-2</v>
      </c>
      <c r="N234" s="18">
        <f t="shared" si="95"/>
        <v>5.0480000000000302E-2</v>
      </c>
      <c r="O234" s="18">
        <f t="shared" si="95"/>
        <v>4.9670000000000103E-2</v>
      </c>
      <c r="P234" s="18">
        <f t="shared" si="95"/>
        <v>2.3760000000000003E-2</v>
      </c>
      <c r="Q234" s="18">
        <f t="shared" si="95"/>
        <v>-1.2840000000000074E-2</v>
      </c>
      <c r="R234" s="18">
        <f t="shared" si="95"/>
        <v>4.5039999999999969E-2</v>
      </c>
      <c r="S234" s="18">
        <f t="shared" si="95"/>
        <v>3.3090000000000286E-2</v>
      </c>
      <c r="T234" s="18">
        <f t="shared" si="93"/>
        <v>2.6489999999999903E-2</v>
      </c>
      <c r="U234" s="18">
        <f t="shared" si="93"/>
        <v>2.311332609337291E-2</v>
      </c>
    </row>
    <row r="235" spans="1:21" ht="13.5">
      <c r="A235" s="45" t="s">
        <v>138</v>
      </c>
      <c r="C235" s="18">
        <f t="shared" ref="C235:T235" si="96">C237/$I$237</f>
        <v>0.62164537402313758</v>
      </c>
      <c r="D235" s="18">
        <f t="shared" si="96"/>
        <v>0.60904842725938191</v>
      </c>
      <c r="E235" s="18">
        <f t="shared" si="96"/>
        <v>0.62578675670489858</v>
      </c>
      <c r="F235" s="18">
        <f t="shared" si="96"/>
        <v>0.67167823336172605</v>
      </c>
      <c r="G235" s="18">
        <f t="shared" si="96"/>
        <v>0.9764722690711839</v>
      </c>
      <c r="H235" s="18">
        <f t="shared" si="96"/>
        <v>0.9536757422673543</v>
      </c>
      <c r="I235" s="18">
        <f t="shared" si="96"/>
        <v>1</v>
      </c>
      <c r="J235" s="18">
        <f t="shared" si="96"/>
        <v>1.0585774860447126</v>
      </c>
      <c r="K235" s="18">
        <f t="shared" si="96"/>
        <v>1.0352647363560055</v>
      </c>
      <c r="L235" s="18">
        <f t="shared" si="96"/>
        <v>0.92471405298597242</v>
      </c>
      <c r="M235" s="18">
        <f t="shared" si="96"/>
        <v>0.87447894923891434</v>
      </c>
      <c r="N235" s="18">
        <f t="shared" si="96"/>
        <v>0.85710883696745388</v>
      </c>
      <c r="O235" s="18">
        <f t="shared" si="96"/>
        <v>0.80594370496276557</v>
      </c>
      <c r="P235" s="18">
        <f t="shared" si="96"/>
        <v>0.71899771432592918</v>
      </c>
      <c r="Q235" s="18">
        <f t="shared" si="96"/>
        <v>0.80591742415928203</v>
      </c>
      <c r="R235" s="18">
        <f t="shared" si="96"/>
        <v>0.8598799862168881</v>
      </c>
      <c r="S235" s="18">
        <f t="shared" si="96"/>
        <v>0.81363382050661781</v>
      </c>
      <c r="T235" s="18">
        <f t="shared" si="96"/>
        <v>0.79663394827339185</v>
      </c>
      <c r="U235" s="18">
        <f>U237/$I$237</f>
        <v>0.80247171503964887</v>
      </c>
    </row>
    <row r="236" spans="1:21" ht="13.5">
      <c r="A236" s="46" t="s">
        <v>343</v>
      </c>
      <c r="C236" s="18"/>
      <c r="D236" s="18">
        <f t="shared" ref="D236:T236" si="97">D235/C235-1</f>
        <v>-2.0263879198893275E-2</v>
      </c>
      <c r="E236" s="18">
        <f t="shared" si="97"/>
        <v>2.7482756208461856E-2</v>
      </c>
      <c r="F236" s="18">
        <f t="shared" si="97"/>
        <v>7.3334048963373144E-2</v>
      </c>
      <c r="G236" s="18">
        <f t="shared" si="97"/>
        <v>0.45377983172682912</v>
      </c>
      <c r="H236" s="18">
        <f t="shared" si="97"/>
        <v>-2.3345800516704429E-2</v>
      </c>
      <c r="I236" s="18">
        <f t="shared" si="97"/>
        <v>4.8574432251480282E-2</v>
      </c>
      <c r="J236" s="18">
        <f t="shared" si="97"/>
        <v>5.8577486044712579E-2</v>
      </c>
      <c r="K236" s="18">
        <f t="shared" si="97"/>
        <v>-2.2022714440879776E-2</v>
      </c>
      <c r="L236" s="18">
        <f t="shared" si="97"/>
        <v>-0.10678494059322141</v>
      </c>
      <c r="M236" s="18">
        <f t="shared" si="97"/>
        <v>-5.432501386222599E-2</v>
      </c>
      <c r="N236" s="18">
        <f t="shared" si="97"/>
        <v>-1.986338526110687E-2</v>
      </c>
      <c r="O236" s="18">
        <f t="shared" si="97"/>
        <v>-5.9695023313160789E-2</v>
      </c>
      <c r="P236" s="18">
        <f t="shared" si="97"/>
        <v>-0.10788097245682104</v>
      </c>
      <c r="Q236" s="18">
        <f t="shared" si="97"/>
        <v>0.12089010590922578</v>
      </c>
      <c r="R236" s="18">
        <f t="shared" si="97"/>
        <v>6.6957929485019996E-2</v>
      </c>
      <c r="S236" s="18">
        <f t="shared" si="97"/>
        <v>-5.3782116634362054E-2</v>
      </c>
      <c r="T236" s="18">
        <f t="shared" si="97"/>
        <v>-2.0893763023076883E-2</v>
      </c>
      <c r="U236" s="18">
        <f>U235/T235-1</f>
        <v>7.3280416669534443E-3</v>
      </c>
    </row>
    <row r="237" spans="1:21" ht="13.5">
      <c r="A237" s="45" t="s">
        <v>47</v>
      </c>
      <c r="B237" s="92" t="s">
        <v>254</v>
      </c>
      <c r="C237" s="40">
        <v>1.2885388888888891</v>
      </c>
      <c r="D237" s="40">
        <v>1.2624280925013684</v>
      </c>
      <c r="E237" s="40">
        <v>1.2971230959982971</v>
      </c>
      <c r="F237" s="40">
        <v>1.3922463846317583</v>
      </c>
      <c r="G237" s="40">
        <v>2.0240197147722436</v>
      </c>
      <c r="H237" s="40">
        <v>1.9767673542692938</v>
      </c>
      <c r="I237" s="40">
        <v>2.0727877061961855</v>
      </c>
      <c r="J237" s="40">
        <v>2.1942063991295444</v>
      </c>
      <c r="K237" s="40">
        <v>2.1458840181771635</v>
      </c>
      <c r="L237" s="40">
        <v>1.9167359207761716</v>
      </c>
      <c r="M237" s="40">
        <v>1.8126092153097797</v>
      </c>
      <c r="N237" s="40">
        <v>1.776604660138249</v>
      </c>
      <c r="O237" s="40">
        <v>1.6705502035330262</v>
      </c>
      <c r="P237" s="40">
        <v>1.490329623037943</v>
      </c>
      <c r="Q237" s="40">
        <v>1.6704957290066564</v>
      </c>
      <c r="R237" s="40">
        <v>1.782348664234511</v>
      </c>
      <c r="S237" s="40">
        <v>1.6864901804915513</v>
      </c>
      <c r="T237" s="40">
        <v>1.6512530543196144</v>
      </c>
      <c r="U237" s="40">
        <v>1.6633535055043527</v>
      </c>
    </row>
    <row r="238" spans="1:21" ht="13.5">
      <c r="A238" s="45" t="s">
        <v>48</v>
      </c>
      <c r="B238" s="92" t="s">
        <v>255</v>
      </c>
      <c r="C238" s="40">
        <v>1.2470333333333337</v>
      </c>
      <c r="D238" s="40">
        <v>1.2798333333333329</v>
      </c>
      <c r="E238" s="40">
        <v>1.3164699999999996</v>
      </c>
      <c r="F238" s="40">
        <v>1.8166666666666667</v>
      </c>
      <c r="G238" s="40">
        <v>1.9511999999999994</v>
      </c>
      <c r="H238" s="40">
        <v>1.9806766666666664</v>
      </c>
      <c r="I238" s="40">
        <v>2.06</v>
      </c>
      <c r="J238" s="40">
        <v>2.09</v>
      </c>
      <c r="K238" s="40">
        <v>2.0750000000000002</v>
      </c>
      <c r="L238" s="40">
        <v>1.825</v>
      </c>
      <c r="M238" s="40">
        <v>1.7925</v>
      </c>
      <c r="N238" s="40">
        <v>1.7135</v>
      </c>
      <c r="O238" s="40">
        <v>1.5915999999999999</v>
      </c>
      <c r="P238" s="40">
        <v>1.667</v>
      </c>
      <c r="Q238" s="40">
        <v>1.6858</v>
      </c>
      <c r="R238" s="40">
        <v>1.7727999999999999</v>
      </c>
      <c r="S238" s="40">
        <v>1.6702999999999999</v>
      </c>
      <c r="T238" s="40">
        <v>1.6567000000000001</v>
      </c>
      <c r="U238" s="40">
        <v>1.7363</v>
      </c>
    </row>
    <row r="239" spans="1:21" ht="13.5">
      <c r="A239" s="45" t="s">
        <v>155</v>
      </c>
      <c r="B239" s="92" t="s">
        <v>265</v>
      </c>
      <c r="C239" s="18">
        <v>0.25024999999999997</v>
      </c>
      <c r="D239" s="18">
        <v>0.14150000000000001</v>
      </c>
      <c r="E239" s="18">
        <v>0.11199999999999999</v>
      </c>
      <c r="F239" s="18">
        <v>0.18425</v>
      </c>
      <c r="G239" s="18">
        <v>0.12675</v>
      </c>
      <c r="H239" s="18">
        <v>0.11666666665000001</v>
      </c>
      <c r="I239" s="18">
        <v>9.5500000000000002E-2</v>
      </c>
      <c r="J239" s="18">
        <v>0.1016</v>
      </c>
      <c r="K239" s="18">
        <v>8.975000000000001E-2</v>
      </c>
      <c r="L239" s="18">
        <v>7.166666666666667E-2</v>
      </c>
      <c r="M239" s="18">
        <v>7.9499999999999987E-2</v>
      </c>
      <c r="N239" s="18">
        <v>0.10124999999999998</v>
      </c>
      <c r="O239" s="18">
        <v>0.10201620249027724</v>
      </c>
      <c r="P239" s="18">
        <v>0.1120298452769783</v>
      </c>
      <c r="Q239" s="18">
        <v>0.10804294274691478</v>
      </c>
      <c r="R239" s="18">
        <v>0.10068391542187081</v>
      </c>
      <c r="S239" s="18">
        <v>0.11676799113338199</v>
      </c>
      <c r="T239" s="18">
        <v>0.10768316689065655</v>
      </c>
      <c r="U239" s="18">
        <v>9.7686914612618636E-2</v>
      </c>
    </row>
    <row r="240" spans="1:21" ht="13.5">
      <c r="A240" s="45" t="s">
        <v>156</v>
      </c>
      <c r="B240" s="92" t="s">
        <v>269</v>
      </c>
      <c r="C240" s="18">
        <v>0.88575000000000004</v>
      </c>
      <c r="D240" s="18">
        <v>0.76</v>
      </c>
      <c r="E240" s="18">
        <v>0.45</v>
      </c>
      <c r="F240" s="18">
        <v>0.38</v>
      </c>
      <c r="G240" s="18">
        <v>0.33</v>
      </c>
      <c r="H240" s="18">
        <v>0.27</v>
      </c>
      <c r="I240" s="18">
        <v>0.21</v>
      </c>
      <c r="J240" s="18">
        <v>0.27279999999999999</v>
      </c>
      <c r="K240" s="18">
        <v>0.2606666666666666</v>
      </c>
      <c r="L240" s="18">
        <v>0.24608333333333335</v>
      </c>
      <c r="M240" s="18">
        <v>0.20683333333333334</v>
      </c>
      <c r="N240" s="18">
        <v>0.19775000000000001</v>
      </c>
      <c r="O240" s="18">
        <v>0.2106936608357069</v>
      </c>
      <c r="P240" s="18">
        <v>0.2299588877251961</v>
      </c>
      <c r="Q240" s="18">
        <v>0.24238526381548567</v>
      </c>
      <c r="R240" s="18">
        <v>0.22522227073308318</v>
      </c>
      <c r="S240" s="18">
        <v>0.22174694098509309</v>
      </c>
      <c r="T240" s="18">
        <v>0.22040915345833156</v>
      </c>
      <c r="U240" s="18">
        <v>0.20702602213554552</v>
      </c>
    </row>
    <row r="241" spans="1:26" ht="13.5">
      <c r="A241" s="45" t="s">
        <v>263</v>
      </c>
      <c r="B241" s="92" t="s">
        <v>264</v>
      </c>
      <c r="C241" s="18">
        <f t="shared" ref="C241:U241" si="98">C240-C239</f>
        <v>0.63550000000000006</v>
      </c>
      <c r="D241" s="18">
        <f t="shared" si="98"/>
        <v>0.61850000000000005</v>
      </c>
      <c r="E241" s="18">
        <f t="shared" si="98"/>
        <v>0.33800000000000002</v>
      </c>
      <c r="F241" s="18">
        <f t="shared" si="98"/>
        <v>0.19575000000000001</v>
      </c>
      <c r="G241" s="18">
        <f t="shared" si="98"/>
        <v>0.20325000000000001</v>
      </c>
      <c r="H241" s="18">
        <f t="shared" si="98"/>
        <v>0.15333333334999999</v>
      </c>
      <c r="I241" s="18">
        <f t="shared" si="98"/>
        <v>0.11449999999999999</v>
      </c>
      <c r="J241" s="18">
        <f t="shared" si="98"/>
        <v>0.17119999999999999</v>
      </c>
      <c r="K241" s="18">
        <f t="shared" si="98"/>
        <v>0.17091666666666661</v>
      </c>
      <c r="L241" s="18">
        <f t="shared" si="98"/>
        <v>0.17441666666666666</v>
      </c>
      <c r="M241" s="18">
        <f t="shared" si="98"/>
        <v>0.12733333333333335</v>
      </c>
      <c r="N241" s="18">
        <f t="shared" si="98"/>
        <v>9.650000000000003E-2</v>
      </c>
      <c r="O241" s="18">
        <f t="shared" si="98"/>
        <v>0.10867745834542966</v>
      </c>
      <c r="P241" s="18">
        <f t="shared" si="98"/>
        <v>0.11792904244821779</v>
      </c>
      <c r="Q241" s="18">
        <f t="shared" si="98"/>
        <v>0.13434232106857089</v>
      </c>
      <c r="R241" s="18">
        <f t="shared" si="98"/>
        <v>0.12453835531121236</v>
      </c>
      <c r="S241" s="18">
        <f t="shared" si="98"/>
        <v>0.10497894985171111</v>
      </c>
      <c r="T241" s="18">
        <f t="shared" si="98"/>
        <v>0.11272598656767502</v>
      </c>
      <c r="U241" s="18">
        <f t="shared" si="98"/>
        <v>0.10933910752292689</v>
      </c>
    </row>
    <row r="242" spans="1:26" ht="13.5">
      <c r="A242" s="45" t="s">
        <v>140</v>
      </c>
      <c r="B242" s="92" t="s">
        <v>266</v>
      </c>
      <c r="C242" s="18">
        <v>8.8300000000000003E-2</v>
      </c>
      <c r="D242" s="18">
        <v>8.2699999999999996E-2</v>
      </c>
      <c r="E242" s="18">
        <v>8.4400000000000003E-2</v>
      </c>
      <c r="F242" s="18">
        <v>8.3500000000000005E-2</v>
      </c>
      <c r="G242" s="18">
        <v>0.08</v>
      </c>
      <c r="H242" s="18">
        <v>9.2299999999999993E-2</v>
      </c>
      <c r="I242" s="18">
        <v>6.9099999999999995E-2</v>
      </c>
      <c r="J242" s="18">
        <v>4.6699999999999998E-2</v>
      </c>
      <c r="K242" s="18">
        <v>4.1200000000000001E-2</v>
      </c>
      <c r="L242" s="18">
        <v>4.3400000000000001E-2</v>
      </c>
      <c r="M242" s="18">
        <v>6.1900000000000004E-2</v>
      </c>
      <c r="N242" s="18">
        <v>7.9383333333333306E-2</v>
      </c>
      <c r="O242" s="18">
        <v>8.0500000000000002E-2</v>
      </c>
      <c r="P242" s="18">
        <v>5.0874999999999997E-2</v>
      </c>
      <c r="Q242" s="18">
        <v>3.2500000000000001E-2</v>
      </c>
      <c r="R242" s="18">
        <v>3.2500000000000001E-2</v>
      </c>
      <c r="S242" s="18">
        <v>3.2500000000000001E-2</v>
      </c>
      <c r="T242" s="18">
        <v>3.2500000000000001E-2</v>
      </c>
      <c r="U242" s="18">
        <v>3.2500000000000001E-2</v>
      </c>
    </row>
    <row r="243" spans="1:26" ht="13.5">
      <c r="A243" s="45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</row>
    <row r="244" spans="1:26">
      <c r="C244" s="83"/>
      <c r="D244" s="83"/>
      <c r="E244" s="83"/>
      <c r="F244" s="83"/>
      <c r="G244" s="83"/>
      <c r="H244" s="83"/>
      <c r="I244" s="83"/>
      <c r="J244" s="83"/>
      <c r="K244" s="83"/>
      <c r="L244" s="83"/>
      <c r="M244" s="83"/>
      <c r="N244" s="83"/>
      <c r="O244" s="83"/>
      <c r="P244" s="83"/>
      <c r="Q244" s="83"/>
      <c r="R244" s="83"/>
      <c r="S244" s="83"/>
      <c r="T244" s="83"/>
    </row>
    <row r="245" spans="1:26" ht="13.5">
      <c r="A245" s="45" t="s">
        <v>563</v>
      </c>
      <c r="B245" s="16" t="s">
        <v>365</v>
      </c>
      <c r="C245" s="2">
        <v>316.97161</v>
      </c>
      <c r="D245" s="2">
        <v>983.89694700000007</v>
      </c>
      <c r="E245" s="2">
        <v>1412.1009789999998</v>
      </c>
      <c r="F245" s="2">
        <v>1627.3589302123003</v>
      </c>
      <c r="G245" s="2">
        <v>1634.5892939999999</v>
      </c>
      <c r="H245" s="2">
        <v>1556.164008</v>
      </c>
      <c r="I245" s="2">
        <v>1602.0232119999998</v>
      </c>
      <c r="J245" s="2">
        <v>1753.221941</v>
      </c>
      <c r="K245" s="2">
        <v>1852.9847420000001</v>
      </c>
      <c r="L245" s="2">
        <v>1857.6580469999999</v>
      </c>
      <c r="M245" s="2">
        <v>1734.8846979999998</v>
      </c>
      <c r="N245" s="2">
        <v>1697.4838850876602</v>
      </c>
      <c r="O245" s="2">
        <v>1790.05</v>
      </c>
      <c r="P245" s="2">
        <v>2691.4459999999999</v>
      </c>
      <c r="Q245" s="2">
        <v>3381.5129999999999</v>
      </c>
      <c r="R245" s="2">
        <v>3936.8820000000001</v>
      </c>
      <c r="S245" s="2">
        <v>4200.5770000000002</v>
      </c>
      <c r="T245" s="2">
        <v>4357.0940000000001</v>
      </c>
      <c r="U245" s="2">
        <v>4202.0259999999998</v>
      </c>
      <c r="X245" s="106"/>
      <c r="Y245" s="106"/>
      <c r="Z245" s="106"/>
    </row>
    <row r="246" spans="1:26" ht="13.5">
      <c r="A246" s="45" t="s">
        <v>234</v>
      </c>
      <c r="B246" s="92" t="s">
        <v>267</v>
      </c>
      <c r="C246" s="18">
        <v>2.8081404404388902E-2</v>
      </c>
      <c r="D246" s="18">
        <f t="shared" ref="D246:S246" si="99">D129/C245</f>
        <v>0.1148367830166241</v>
      </c>
      <c r="E246" s="18">
        <f t="shared" si="99"/>
        <v>3.6894107772853971E-2</v>
      </c>
      <c r="F246" s="18">
        <f t="shared" si="99"/>
        <v>2.5210661651980912E-2</v>
      </c>
      <c r="G246" s="18">
        <f t="shared" si="99"/>
        <v>2.3842312399353884E-2</v>
      </c>
      <c r="H246" s="18">
        <f t="shared" si="99"/>
        <v>2.2513300518411446E-2</v>
      </c>
      <c r="I246" s="18">
        <f t="shared" si="99"/>
        <v>1.5872362985534363E-2</v>
      </c>
      <c r="J246" s="18">
        <f t="shared" si="99"/>
        <v>1.8976004699737148E-2</v>
      </c>
      <c r="K246" s="18">
        <f t="shared" si="99"/>
        <v>1.9506942732243619E-2</v>
      </c>
      <c r="L246" s="18">
        <f t="shared" si="99"/>
        <v>1.3653647235482741E-2</v>
      </c>
      <c r="M246" s="18">
        <f t="shared" si="99"/>
        <v>1.1412218752658304E-2</v>
      </c>
      <c r="N246" s="18">
        <f t="shared" si="99"/>
        <v>1.1701065796131659E-2</v>
      </c>
      <c r="O246" s="18">
        <f t="shared" si="99"/>
        <v>1.3726198053890073E-2</v>
      </c>
      <c r="P246" s="18">
        <f t="shared" si="99"/>
        <v>2.4077539733526998E-2</v>
      </c>
      <c r="Q246" s="18">
        <f t="shared" si="99"/>
        <v>2.5116610179063595E-2</v>
      </c>
      <c r="R246" s="18">
        <f t="shared" si="99"/>
        <v>2.1972412940597891E-2</v>
      </c>
      <c r="S246" s="18">
        <f t="shared" si="99"/>
        <v>2.7331273835487065E-2</v>
      </c>
      <c r="T246" s="18">
        <f>T129/S245</f>
        <v>1.9116421386871373E-2</v>
      </c>
      <c r="U246" s="18">
        <f>U129/T245</f>
        <v>1.8521519159329591E-2</v>
      </c>
    </row>
    <row r="247" spans="1:26" ht="13.5">
      <c r="A247" s="45" t="s">
        <v>164</v>
      </c>
      <c r="B247" s="92" t="s">
        <v>287</v>
      </c>
      <c r="C247" s="86">
        <v>3.9969324055564928E-2</v>
      </c>
      <c r="D247" s="86">
        <f t="shared" ref="D247:T247" si="100">-(D98/D237)/C245</f>
        <v>0</v>
      </c>
      <c r="E247" s="86">
        <f t="shared" si="100"/>
        <v>1.0421274505374891E-2</v>
      </c>
      <c r="F247" s="86">
        <f t="shared" si="100"/>
        <v>1.3123142751767455E-2</v>
      </c>
      <c r="G247" s="86">
        <f t="shared" si="100"/>
        <v>2.1160926963298292E-2</v>
      </c>
      <c r="H247" s="86">
        <f t="shared" si="100"/>
        <v>1.5230982623672465E-2</v>
      </c>
      <c r="I247" s="86">
        <f t="shared" si="100"/>
        <v>1.7392125903127317E-2</v>
      </c>
      <c r="J247" s="86">
        <f t="shared" si="100"/>
        <v>1.1180114947066676E-2</v>
      </c>
      <c r="K247" s="86">
        <f t="shared" si="100"/>
        <v>1.3741441077138311E-2</v>
      </c>
      <c r="L247" s="86">
        <f t="shared" si="100"/>
        <v>4.2346128510150627E-2</v>
      </c>
      <c r="M247" s="86">
        <f t="shared" si="100"/>
        <v>4.8081376451268594E-2</v>
      </c>
      <c r="N247" s="86">
        <f t="shared" si="100"/>
        <v>7.6049470380186876E-2</v>
      </c>
      <c r="O247" s="86">
        <f t="shared" si="100"/>
        <v>4.6443033999869127E-2</v>
      </c>
      <c r="P247" s="86">
        <f t="shared" si="100"/>
        <v>2.1965956546614488E-2</v>
      </c>
      <c r="Q247" s="86">
        <f t="shared" si="100"/>
        <v>2.9599366244364701E-2</v>
      </c>
      <c r="R247" s="86">
        <f t="shared" si="100"/>
        <v>2.0391452240983779E-2</v>
      </c>
      <c r="S247" s="86">
        <f t="shared" si="100"/>
        <v>0.12455264939188079</v>
      </c>
      <c r="T247" s="86">
        <f t="shared" si="100"/>
        <v>1.372803802179216E-2</v>
      </c>
      <c r="U247" s="86">
        <f>-(U98/U237)/T245</f>
        <v>5.9393199370813755E-2</v>
      </c>
    </row>
    <row r="248" spans="1:26" ht="13.5">
      <c r="A248" s="45" t="s">
        <v>158</v>
      </c>
      <c r="B248" s="49" t="s">
        <v>366</v>
      </c>
      <c r="C248" s="2">
        <v>140.55000000000001</v>
      </c>
      <c r="D248" s="2">
        <v>297.35000000000002</v>
      </c>
      <c r="E248" s="2">
        <v>451.57900000000001</v>
      </c>
      <c r="F248" s="2">
        <v>556.52200000000005</v>
      </c>
      <c r="G248" s="2">
        <v>1343.4849999999999</v>
      </c>
      <c r="H248" s="2">
        <v>1497.971</v>
      </c>
      <c r="I248" s="2">
        <v>1492.4110000000001</v>
      </c>
      <c r="J248" s="2">
        <v>1520.346</v>
      </c>
      <c r="K248" s="2">
        <v>1567.9</v>
      </c>
      <c r="L248" s="2">
        <v>1575.78</v>
      </c>
      <c r="M248" s="2">
        <v>1535.35</v>
      </c>
      <c r="N248" s="2">
        <v>1510.92</v>
      </c>
      <c r="O248" s="2">
        <v>1489.92</v>
      </c>
      <c r="P248" s="2">
        <v>1458.9</v>
      </c>
      <c r="Q248" s="2">
        <v>1693.2</v>
      </c>
      <c r="R248" s="2">
        <v>1818.3000000000002</v>
      </c>
      <c r="S248" s="2">
        <v>1862.6</v>
      </c>
      <c r="T248" s="2">
        <v>1895.1999999999998</v>
      </c>
      <c r="U248" s="92">
        <v>2016.9</v>
      </c>
    </row>
    <row r="249" spans="1:26" ht="13.5">
      <c r="A249" s="45" t="s">
        <v>233</v>
      </c>
      <c r="B249" s="92" t="s">
        <v>268</v>
      </c>
      <c r="C249" s="18">
        <v>0.48705134029986363</v>
      </c>
      <c r="D249" s="18">
        <f t="shared" ref="D249:U249" si="101">D69/C248</f>
        <v>8.3244397011739579E-2</v>
      </c>
      <c r="E249" s="18">
        <f t="shared" si="101"/>
        <v>0.12779552715654952</v>
      </c>
      <c r="F249" s="18">
        <f t="shared" si="101"/>
        <v>0.17404706596188044</v>
      </c>
      <c r="G249" s="18">
        <f t="shared" si="101"/>
        <v>0.1290155645239541</v>
      </c>
      <c r="H249" s="18">
        <f t="shared" si="101"/>
        <v>7.2306526020015097E-2</v>
      </c>
      <c r="I249" s="18">
        <f t="shared" si="101"/>
        <v>4.4193111882673296E-2</v>
      </c>
      <c r="J249" s="18">
        <f t="shared" si="101"/>
        <v>5.3604536551928386E-2</v>
      </c>
      <c r="K249" s="18">
        <f t="shared" si="101"/>
        <v>6.2617325266748486E-2</v>
      </c>
      <c r="L249" s="18">
        <f t="shared" si="101"/>
        <v>5.8936794438420814E-2</v>
      </c>
      <c r="M249" s="18">
        <f t="shared" si="101"/>
        <v>5.1783878460191141E-2</v>
      </c>
      <c r="N249" s="18">
        <f t="shared" si="101"/>
        <v>4.4029048751099094E-2</v>
      </c>
      <c r="O249" s="18">
        <f t="shared" si="101"/>
        <v>3.878431684007095E-2</v>
      </c>
      <c r="P249" s="18">
        <f t="shared" si="101"/>
        <v>3.7720146048109963E-2</v>
      </c>
      <c r="Q249" s="18">
        <f t="shared" si="101"/>
        <v>3.99278634587703E-2</v>
      </c>
      <c r="R249" s="18">
        <f t="shared" si="101"/>
        <v>4.3408929836995035E-2</v>
      </c>
      <c r="S249" s="18">
        <f t="shared" si="101"/>
        <v>5.8565017983831048E-2</v>
      </c>
      <c r="T249" s="18">
        <f t="shared" si="101"/>
        <v>6.4921537801997206E-2</v>
      </c>
      <c r="U249" s="18">
        <f t="shared" si="101"/>
        <v>5.4471685753482491E-2</v>
      </c>
    </row>
    <row r="250" spans="1:26" ht="13.5">
      <c r="A250" s="45" t="s">
        <v>51</v>
      </c>
      <c r="B250" s="16" t="s">
        <v>367</v>
      </c>
      <c r="C250" s="2">
        <v>199.2000000000001</v>
      </c>
      <c r="D250" s="2">
        <f t="shared" ref="D250:U250" si="102">C250+D136</f>
        <v>663.57000000000016</v>
      </c>
      <c r="E250" s="2">
        <f t="shared" si="102"/>
        <v>1127.5700000000004</v>
      </c>
      <c r="F250" s="2">
        <f t="shared" si="102"/>
        <v>1284.7400000000002</v>
      </c>
      <c r="G250" s="2">
        <f t="shared" si="102"/>
        <v>1423.0200000000002</v>
      </c>
      <c r="H250" s="2">
        <f t="shared" si="102"/>
        <v>1658.962502182972</v>
      </c>
      <c r="I250" s="2">
        <f t="shared" si="102"/>
        <v>1887.6727385270619</v>
      </c>
      <c r="J250" s="2">
        <f t="shared" si="102"/>
        <v>2060.6549218035443</v>
      </c>
      <c r="K250" s="2">
        <f t="shared" si="102"/>
        <v>2413.8899419271879</v>
      </c>
      <c r="L250" s="2">
        <f t="shared" si="102"/>
        <v>2969.4662112430105</v>
      </c>
      <c r="M250" s="2">
        <f t="shared" si="102"/>
        <v>3662.5406338508456</v>
      </c>
      <c r="N250" s="2">
        <f t="shared" si="102"/>
        <v>5146.3307737025261</v>
      </c>
      <c r="O250" s="2">
        <f t="shared" si="102"/>
        <v>7058.242736750999</v>
      </c>
      <c r="P250" s="2">
        <f t="shared" si="102"/>
        <v>8849.2787709497134</v>
      </c>
      <c r="Q250" s="2">
        <f t="shared" si="102"/>
        <v>10008.644414671175</v>
      </c>
      <c r="R250" s="2">
        <f t="shared" si="102"/>
        <v>10930.202304875376</v>
      </c>
      <c r="S250" s="2">
        <f t="shared" si="102"/>
        <v>12232.001934001957</v>
      </c>
      <c r="T250" s="2">
        <f t="shared" si="102"/>
        <v>13771.46214241501</v>
      </c>
      <c r="U250" s="2">
        <f t="shared" si="102"/>
        <v>14722.254059209443</v>
      </c>
    </row>
    <row r="251" spans="1:26" ht="13.5">
      <c r="A251" s="45" t="s">
        <v>235</v>
      </c>
      <c r="B251" s="92" t="s">
        <v>270</v>
      </c>
      <c r="C251" s="18">
        <v>0.29200000000000004</v>
      </c>
      <c r="D251" s="18">
        <f t="shared" ref="D251:S251" si="103">D130/C250</f>
        <v>0.16566265060240959</v>
      </c>
      <c r="E251" s="18">
        <f t="shared" si="103"/>
        <v>1.7179800171797984E-2</v>
      </c>
      <c r="F251" s="18">
        <f t="shared" si="103"/>
        <v>4.1682556293622395E-3</v>
      </c>
      <c r="G251" s="18">
        <f t="shared" si="103"/>
        <v>6.9274717063374609E-3</v>
      </c>
      <c r="H251" s="18">
        <f t="shared" si="103"/>
        <v>3.5788234211541287E-2</v>
      </c>
      <c r="I251" s="18">
        <f t="shared" si="103"/>
        <v>4.9505793941383471E-2</v>
      </c>
      <c r="J251" s="18">
        <f t="shared" si="103"/>
        <v>4.9957720625275141E-2</v>
      </c>
      <c r="K251" s="18">
        <f t="shared" si="103"/>
        <v>5.0890889701133653E-2</v>
      </c>
      <c r="L251" s="18">
        <f t="shared" si="103"/>
        <v>4.8868562704725386E-2</v>
      </c>
      <c r="M251" s="18">
        <f t="shared" si="103"/>
        <v>4.9311862593793949E-2</v>
      </c>
      <c r="N251" s="18">
        <f t="shared" si="103"/>
        <v>3.0786479662952324E-2</v>
      </c>
      <c r="O251" s="18">
        <f t="shared" si="103"/>
        <v>6.2016922473781717E-2</v>
      </c>
      <c r="P251" s="18">
        <f t="shared" si="103"/>
        <v>5.5264830457472304E-2</v>
      </c>
      <c r="Q251" s="18">
        <f t="shared" si="103"/>
        <v>3.7879563160873889E-2</v>
      </c>
      <c r="R251" s="18">
        <f t="shared" si="103"/>
        <v>4.7243998390733635E-2</v>
      </c>
      <c r="S251" s="18">
        <f t="shared" si="103"/>
        <v>6.9131372967356108E-2</v>
      </c>
      <c r="T251" s="18">
        <f>T130/S250</f>
        <v>5.1832128183989752E-2</v>
      </c>
      <c r="U251" s="18">
        <f>U130/T250</f>
        <v>6.2066438120789748E-2</v>
      </c>
    </row>
    <row r="252" spans="1:26" ht="13.5">
      <c r="A252" s="45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</row>
    <row r="253" spans="1:26" ht="13.5">
      <c r="A253" s="45" t="s">
        <v>165</v>
      </c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40"/>
      <c r="P253" s="18"/>
      <c r="Q253" s="18"/>
      <c r="R253" s="18"/>
      <c r="S253" s="18"/>
      <c r="T253" s="18"/>
    </row>
    <row r="254" spans="1:26" ht="13.5">
      <c r="A254" s="46" t="s">
        <v>166</v>
      </c>
      <c r="C254" s="53">
        <v>512.97292788716186</v>
      </c>
      <c r="D254" s="53">
        <v>794.72292988501317</v>
      </c>
      <c r="E254" s="53">
        <v>953.10889025447148</v>
      </c>
      <c r="F254" s="53">
        <v>1061.6682673638832</v>
      </c>
      <c r="G254" s="53">
        <v>1208.2613242125794</v>
      </c>
      <c r="H254" s="53">
        <v>1298.5604989148123</v>
      </c>
      <c r="I254" s="53">
        <v>1521.8087729360941</v>
      </c>
      <c r="J254" s="53">
        <v>1711.2292206148581</v>
      </c>
      <c r="K254" s="53">
        <v>1977.8607059060514</v>
      </c>
      <c r="L254" s="53">
        <v>2275.5384359505806</v>
      </c>
      <c r="M254" s="53">
        <v>2679.7660078505151</v>
      </c>
      <c r="N254" s="53">
        <v>3133.1454838832497</v>
      </c>
      <c r="O254" s="53">
        <v>3866.8802852805716</v>
      </c>
      <c r="P254" s="53">
        <v>4352.9021025603233</v>
      </c>
      <c r="Q254" s="53">
        <v>4101.3258984701188</v>
      </c>
      <c r="R254" s="53">
        <v>4675.7200092061676</v>
      </c>
      <c r="S254" s="53">
        <v>5447.056874488645</v>
      </c>
      <c r="T254" s="53">
        <v>5818.0548522002391</v>
      </c>
      <c r="U254" s="92">
        <v>5982.6320834354765</v>
      </c>
    </row>
    <row r="255" spans="1:26" ht="13.5">
      <c r="A255" s="46" t="s">
        <v>167</v>
      </c>
      <c r="C255" s="53">
        <v>398.1043430745811</v>
      </c>
      <c r="D255" s="53">
        <v>629.51936399827196</v>
      </c>
      <c r="E255" s="53">
        <v>734.78677019541919</v>
      </c>
      <c r="F255" s="53">
        <v>762.55774773995097</v>
      </c>
      <c r="G255" s="53">
        <v>596.9612427162258</v>
      </c>
      <c r="H255" s="53">
        <v>656.91114136940075</v>
      </c>
      <c r="I255" s="53">
        <v>734.18458069147664</v>
      </c>
      <c r="J255" s="53">
        <v>779.88525659833715</v>
      </c>
      <c r="K255" s="53">
        <v>921.69972335511375</v>
      </c>
      <c r="L255" s="53">
        <v>1187.194548443123</v>
      </c>
      <c r="M255" s="53">
        <v>1478.4025068484141</v>
      </c>
      <c r="N255" s="53">
        <v>1763.5065403644971</v>
      </c>
      <c r="O255" s="53">
        <v>2314.5875569180694</v>
      </c>
      <c r="P255" s="53">
        <v>2921.0974595114653</v>
      </c>
      <c r="Q255" s="53">
        <v>2455.2046741910872</v>
      </c>
      <c r="R255" s="53">
        <v>2622.9635686641486</v>
      </c>
      <c r="S255" s="53">
        <v>3230.6749176817075</v>
      </c>
      <c r="T255" s="53">
        <v>3523.3995197997083</v>
      </c>
      <c r="U255" s="92">
        <v>3596.589545036411</v>
      </c>
    </row>
    <row r="256" spans="1:26" ht="13.5">
      <c r="A256" s="47" t="s">
        <v>317</v>
      </c>
      <c r="C256" s="53">
        <f t="shared" ref="C256:S256" si="104">C17/C254*1000</f>
        <v>4867.7032729283956</v>
      </c>
      <c r="D256" s="53">
        <f t="shared" si="104"/>
        <v>4867.7032729283965</v>
      </c>
      <c r="E256" s="53">
        <f t="shared" si="104"/>
        <v>4779.0203104000966</v>
      </c>
      <c r="F256" s="53">
        <f t="shared" si="104"/>
        <v>4730.3878964174637</v>
      </c>
      <c r="G256" s="53">
        <f t="shared" si="104"/>
        <v>4691.6141683329952</v>
      </c>
      <c r="H256" s="53">
        <f t="shared" si="104"/>
        <v>4653.6583204163053</v>
      </c>
      <c r="I256" s="53">
        <f t="shared" si="104"/>
        <v>4385.5694805380053</v>
      </c>
      <c r="J256" s="53">
        <f t="shared" si="104"/>
        <v>4357.1170186967565</v>
      </c>
      <c r="K256" s="53">
        <f t="shared" si="104"/>
        <v>4329.9777157172375</v>
      </c>
      <c r="L256" s="53">
        <f t="shared" si="104"/>
        <v>4317.3498296884045</v>
      </c>
      <c r="M256" s="53">
        <f t="shared" si="104"/>
        <v>4336.551178142664</v>
      </c>
      <c r="N256" s="53">
        <f t="shared" si="104"/>
        <v>4401.3</v>
      </c>
      <c r="O256" s="53">
        <f t="shared" si="104"/>
        <v>4394.7000000000007</v>
      </c>
      <c r="P256" s="53">
        <f t="shared" si="104"/>
        <v>4382.1000000000004</v>
      </c>
      <c r="Q256" s="53">
        <f t="shared" si="104"/>
        <v>4385.3999999999987</v>
      </c>
      <c r="R256" s="53">
        <f t="shared" si="104"/>
        <v>4436.3999999999996</v>
      </c>
      <c r="S256" s="53">
        <f t="shared" si="104"/>
        <v>4469.2</v>
      </c>
      <c r="T256" s="53">
        <f>T17/T254*1000</f>
        <v>4497.6000000000013</v>
      </c>
      <c r="U256" s="53">
        <f>U17/U254*1000</f>
        <v>4487.5489374299286</v>
      </c>
    </row>
    <row r="257" spans="1:15" ht="13.5">
      <c r="A257" s="45"/>
      <c r="C257" s="10"/>
      <c r="D257" s="10"/>
      <c r="E257" s="10"/>
      <c r="F257" s="10"/>
      <c r="G257" s="10"/>
      <c r="H257" s="10"/>
      <c r="I257" s="10"/>
      <c r="J257" s="10"/>
    </row>
    <row r="258" spans="1:15" ht="13.5">
      <c r="A258" s="45" t="s">
        <v>56</v>
      </c>
      <c r="C258" s="9">
        <v>1829.9999999999998</v>
      </c>
      <c r="D258" s="9">
        <v>1912.004256862745</v>
      </c>
      <c r="E258" s="9">
        <v>2031.283284803922</v>
      </c>
      <c r="F258" s="9">
        <v>1987.3040200980395</v>
      </c>
      <c r="G258" s="9">
        <v>1882.5253666666665</v>
      </c>
      <c r="H258" s="9">
        <v>1977.5069352941177</v>
      </c>
      <c r="I258" s="9">
        <v>2018.0000000000002</v>
      </c>
      <c r="J258" s="9">
        <v>2058.36</v>
      </c>
      <c r="K258" s="9">
        <v>2181.8616000000002</v>
      </c>
      <c r="L258" s="9">
        <v>2290.9546800000003</v>
      </c>
      <c r="M258" s="9">
        <v>2405.5024140000005</v>
      </c>
      <c r="N258" s="9">
        <v>2525.7775347000002</v>
      </c>
      <c r="O258" s="9"/>
    </row>
    <row r="259" spans="1:15" ht="13.5">
      <c r="A259" s="45" t="s">
        <v>57</v>
      </c>
      <c r="C259" s="9">
        <v>3733.2</v>
      </c>
      <c r="D259" s="9">
        <v>3900.4886839999999</v>
      </c>
      <c r="E259" s="9">
        <v>4143.8179010000003</v>
      </c>
      <c r="F259" s="9">
        <v>4054.1002010000002</v>
      </c>
      <c r="G259" s="9">
        <v>3840.351748</v>
      </c>
      <c r="H259" s="9">
        <v>4034.1141480000001</v>
      </c>
      <c r="I259" s="9">
        <v>4116.72</v>
      </c>
      <c r="J259" s="9">
        <v>4199.0544</v>
      </c>
      <c r="K259" s="9">
        <v>4450.9976640000004</v>
      </c>
      <c r="L259" s="9">
        <v>4673.5475472000007</v>
      </c>
      <c r="M259" s="9">
        <v>4907.2249245600005</v>
      </c>
      <c r="N259" s="9">
        <v>5152.5861707880003</v>
      </c>
      <c r="O259" s="9"/>
    </row>
    <row r="260" spans="1:15" ht="13.5">
      <c r="A260" s="45"/>
      <c r="C260" s="9">
        <v>3787.5594348300001</v>
      </c>
      <c r="D260" s="9">
        <v>3885.9842929299998</v>
      </c>
      <c r="E260" s="9">
        <v>3993.6899378200001</v>
      </c>
      <c r="F260" s="9">
        <v>4031.19463051</v>
      </c>
      <c r="G260" s="9">
        <v>4045.1871564399999</v>
      </c>
      <c r="H260" s="9">
        <v>4061.7450626200002</v>
      </c>
      <c r="I260" s="9">
        <v>4097.3896165200003</v>
      </c>
      <c r="J260" s="9">
        <v>4147.9475562999996</v>
      </c>
      <c r="K260" s="9">
        <v>4272.3859829900002</v>
      </c>
      <c r="L260" s="9">
        <v>4357.8337026500003</v>
      </c>
      <c r="M260" s="9">
        <v>4417.25</v>
      </c>
      <c r="N260" s="92">
        <v>4593.9400000000005</v>
      </c>
    </row>
  </sheetData>
  <phoneticPr fontId="0" type="noConversion"/>
  <printOptions horizontalCentered="1"/>
  <pageMargins left="0.74803149606299202" right="0.74803149606299202" top="0" bottom="0" header="0" footer="0"/>
  <pageSetup paperSize="9" scale="32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A158"/>
  <sheetViews>
    <sheetView workbookViewId="0">
      <pane xSplit="3" ySplit="2" topLeftCell="I3" activePane="bottomRight" state="frozen"/>
      <selection activeCell="S206" sqref="S206:S212"/>
      <selection pane="topRight" activeCell="S206" sqref="S206:S212"/>
      <selection pane="bottomLeft" activeCell="S206" sqref="S206:S212"/>
      <selection pane="bottomRight" activeCell="W3" sqref="W3:AA158"/>
    </sheetView>
  </sheetViews>
  <sheetFormatPr defaultRowHeight="12.75"/>
  <cols>
    <col min="1" max="1" width="5.140625" customWidth="1"/>
    <col min="2" max="2" width="74.85546875" customWidth="1"/>
    <col min="3" max="3" width="12.140625" customWidth="1"/>
    <col min="4" max="8" width="9.140625" customWidth="1"/>
    <col min="9" max="21" width="9.140625" hidden="1" customWidth="1"/>
    <col min="22" max="22" width="0" hidden="1" customWidth="1"/>
    <col min="25" max="25" width="9.140625" style="92"/>
  </cols>
  <sheetData>
    <row r="1" spans="1:27" ht="15">
      <c r="A1" s="1" t="s">
        <v>446</v>
      </c>
      <c r="B1" s="45"/>
    </row>
    <row r="2" spans="1:27" ht="13.5">
      <c r="B2" s="45"/>
      <c r="C2" s="13" t="s">
        <v>0</v>
      </c>
      <c r="D2" s="13">
        <v>1995</v>
      </c>
      <c r="E2" s="13">
        <v>1996</v>
      </c>
      <c r="F2" s="13">
        <v>1997</v>
      </c>
      <c r="G2" s="13">
        <v>1998</v>
      </c>
      <c r="H2" s="13">
        <v>1999</v>
      </c>
      <c r="I2" s="13">
        <v>2000</v>
      </c>
      <c r="J2" s="13">
        <v>2001</v>
      </c>
      <c r="K2" s="13">
        <v>2002</v>
      </c>
      <c r="L2" s="13">
        <v>2003</v>
      </c>
      <c r="M2" s="13">
        <v>2004</v>
      </c>
      <c r="N2" s="13">
        <v>2005</v>
      </c>
      <c r="O2" s="13">
        <v>2006</v>
      </c>
      <c r="P2" s="13">
        <v>2007</v>
      </c>
      <c r="Q2" s="13">
        <v>2008</v>
      </c>
      <c r="R2" s="13">
        <v>2009</v>
      </c>
      <c r="S2" s="13">
        <v>2010</v>
      </c>
      <c r="T2" s="13">
        <v>2011</v>
      </c>
      <c r="U2" s="13">
        <v>2012</v>
      </c>
      <c r="V2" s="13">
        <v>2013</v>
      </c>
      <c r="W2" s="13">
        <v>2014</v>
      </c>
      <c r="X2" s="13">
        <v>2015</v>
      </c>
      <c r="Y2" s="13">
        <v>2016</v>
      </c>
      <c r="Z2" s="13">
        <v>2017</v>
      </c>
      <c r="AA2" s="13">
        <v>2018</v>
      </c>
    </row>
    <row r="3" spans="1:27" ht="13.5">
      <c r="A3">
        <v>1</v>
      </c>
      <c r="B3" s="58" t="s">
        <v>303</v>
      </c>
      <c r="C3" t="s">
        <v>69</v>
      </c>
      <c r="D3">
        <v>0</v>
      </c>
      <c r="E3">
        <v>5.0999999999999899</v>
      </c>
      <c r="F3">
        <v>22.9</v>
      </c>
      <c r="G3">
        <v>31.3</v>
      </c>
      <c r="H3">
        <v>69.7</v>
      </c>
      <c r="I3">
        <v>49.21</v>
      </c>
      <c r="J3">
        <v>56</v>
      </c>
      <c r="K3">
        <v>39.299999999999997</v>
      </c>
      <c r="L3">
        <v>51.7</v>
      </c>
      <c r="M3">
        <v>150.4</v>
      </c>
      <c r="N3">
        <v>161.9</v>
      </c>
      <c r="O3">
        <v>234.4</v>
      </c>
      <c r="P3">
        <v>131.69999999999999</v>
      </c>
      <c r="Q3">
        <v>58.6</v>
      </c>
      <c r="R3">
        <v>133.08000000000001</v>
      </c>
      <c r="S3">
        <v>122.9</v>
      </c>
      <c r="T3">
        <v>826.97</v>
      </c>
      <c r="U3">
        <v>95.22</v>
      </c>
      <c r="V3">
        <v>454.22</v>
      </c>
      <c r="W3" s="92">
        <v>532</v>
      </c>
      <c r="X3" s="92">
        <v>356</v>
      </c>
      <c r="Y3" s="92">
        <v>197</v>
      </c>
      <c r="Z3" s="92">
        <v>398</v>
      </c>
      <c r="AA3" s="92">
        <v>420</v>
      </c>
    </row>
    <row r="4" spans="1:27" ht="13.5">
      <c r="A4">
        <v>2</v>
      </c>
      <c r="B4" s="58" t="s">
        <v>302</v>
      </c>
      <c r="C4" t="s">
        <v>289</v>
      </c>
      <c r="D4">
        <v>12</v>
      </c>
      <c r="E4">
        <v>0</v>
      </c>
      <c r="F4">
        <v>13.3</v>
      </c>
      <c r="G4">
        <v>25.8</v>
      </c>
      <c r="H4">
        <v>69.7</v>
      </c>
      <c r="I4">
        <v>49.21</v>
      </c>
      <c r="J4">
        <v>56.1</v>
      </c>
      <c r="K4">
        <v>39.299999999999997</v>
      </c>
      <c r="L4">
        <v>51.7</v>
      </c>
      <c r="M4">
        <v>150.4</v>
      </c>
      <c r="N4">
        <v>161.9</v>
      </c>
      <c r="O4">
        <v>234.4</v>
      </c>
      <c r="P4">
        <v>131.69999999999999</v>
      </c>
      <c r="Q4">
        <v>58.6</v>
      </c>
      <c r="R4">
        <v>133.08000000000001</v>
      </c>
      <c r="S4">
        <v>122.9</v>
      </c>
      <c r="T4">
        <v>826.97</v>
      </c>
      <c r="U4">
        <v>95.22</v>
      </c>
      <c r="V4">
        <v>430.45</v>
      </c>
      <c r="W4" s="92">
        <v>532</v>
      </c>
      <c r="X4" s="92">
        <v>356</v>
      </c>
      <c r="Y4" s="92">
        <v>197</v>
      </c>
      <c r="Z4" s="92">
        <v>398</v>
      </c>
      <c r="AA4" s="92">
        <v>420</v>
      </c>
    </row>
    <row r="5" spans="1:27" ht="13.5">
      <c r="A5">
        <v>3</v>
      </c>
      <c r="B5" s="58" t="s">
        <v>451</v>
      </c>
      <c r="C5" t="s">
        <v>290</v>
      </c>
      <c r="D5">
        <v>359.23</v>
      </c>
      <c r="E5">
        <v>683.45</v>
      </c>
      <c r="F5">
        <v>978.65</v>
      </c>
      <c r="G5">
        <v>966.35</v>
      </c>
      <c r="H5">
        <v>1155.8399999999999</v>
      </c>
      <c r="I5">
        <v>1011.6</v>
      </c>
      <c r="J5">
        <v>1087.8900000000001</v>
      </c>
      <c r="K5">
        <v>1161.99</v>
      </c>
      <c r="L5">
        <v>1257.1199999999999</v>
      </c>
      <c r="M5">
        <v>1551.06</v>
      </c>
      <c r="N5">
        <v>2332.85</v>
      </c>
      <c r="O5">
        <v>3068.24</v>
      </c>
      <c r="P5">
        <v>4254.2</v>
      </c>
      <c r="Q5">
        <v>5395.92</v>
      </c>
      <c r="R5">
        <v>5209.28</v>
      </c>
      <c r="S5">
        <v>5483</v>
      </c>
      <c r="T5">
        <v>5592.7299999999896</v>
      </c>
      <c r="U5">
        <v>6078.01</v>
      </c>
      <c r="V5">
        <v>6469.43</v>
      </c>
      <c r="W5" s="92">
        <v>7236</v>
      </c>
      <c r="X5" s="92">
        <v>7654</v>
      </c>
      <c r="Y5" s="92">
        <v>8000</v>
      </c>
      <c r="Z5" s="92">
        <v>8606</v>
      </c>
      <c r="AA5" s="92">
        <v>9272</v>
      </c>
    </row>
    <row r="6" spans="1:27" ht="13.5">
      <c r="A6">
        <v>4</v>
      </c>
      <c r="B6" s="58" t="s">
        <v>452</v>
      </c>
      <c r="C6" t="s">
        <v>68</v>
      </c>
      <c r="D6">
        <v>271.73</v>
      </c>
      <c r="E6">
        <v>496.54</v>
      </c>
      <c r="F6">
        <v>708.31</v>
      </c>
      <c r="G6">
        <v>769.73</v>
      </c>
      <c r="H6">
        <v>876.6</v>
      </c>
      <c r="I6">
        <v>931.68</v>
      </c>
      <c r="J6">
        <v>1105.67</v>
      </c>
      <c r="K6">
        <v>1211.01</v>
      </c>
      <c r="L6">
        <v>1367.81</v>
      </c>
      <c r="M6">
        <v>2266.62</v>
      </c>
      <c r="N6">
        <v>2810.26</v>
      </c>
      <c r="O6">
        <v>3694.68</v>
      </c>
      <c r="P6">
        <v>4972.6400000000003</v>
      </c>
      <c r="Q6">
        <v>5854.18</v>
      </c>
      <c r="R6">
        <v>5264.5</v>
      </c>
      <c r="S6">
        <v>5865.8</v>
      </c>
      <c r="T6">
        <v>6873.67</v>
      </c>
      <c r="U6">
        <v>7560.04</v>
      </c>
      <c r="V6">
        <v>7402.84</v>
      </c>
      <c r="W6" s="92">
        <v>7909</v>
      </c>
      <c r="X6" s="92">
        <v>8765</v>
      </c>
      <c r="Y6" s="92">
        <v>9794</v>
      </c>
      <c r="Z6" s="92">
        <v>10606</v>
      </c>
      <c r="AA6" s="92">
        <v>11497</v>
      </c>
    </row>
    <row r="7" spans="1:27" ht="13.5">
      <c r="A7">
        <v>5</v>
      </c>
      <c r="B7" s="58" t="s">
        <v>102</v>
      </c>
      <c r="C7" t="s">
        <v>81</v>
      </c>
      <c r="D7">
        <v>10.54</v>
      </c>
      <c r="E7">
        <v>9.66</v>
      </c>
      <c r="F7">
        <v>6.86</v>
      </c>
      <c r="G7">
        <v>21.91</v>
      </c>
      <c r="H7">
        <v>19.32</v>
      </c>
      <c r="I7">
        <v>23.68</v>
      </c>
      <c r="J7">
        <v>12.45</v>
      </c>
      <c r="K7">
        <v>26.93</v>
      </c>
      <c r="L7">
        <v>35.29</v>
      </c>
      <c r="M7">
        <v>98.17</v>
      </c>
      <c r="N7">
        <v>66.13</v>
      </c>
      <c r="O7">
        <v>118</v>
      </c>
      <c r="P7">
        <v>193.06</v>
      </c>
      <c r="Q7">
        <v>230.14</v>
      </c>
      <c r="R7">
        <v>289.73</v>
      </c>
      <c r="S7">
        <v>218.2</v>
      </c>
      <c r="T7">
        <v>395.16</v>
      </c>
      <c r="U7">
        <v>462.9</v>
      </c>
      <c r="V7">
        <v>644.91</v>
      </c>
      <c r="W7" s="92">
        <v>797.70600000000002</v>
      </c>
      <c r="X7" s="92">
        <v>1024.848</v>
      </c>
      <c r="Y7" s="92">
        <v>1347.356</v>
      </c>
      <c r="Z7" s="92">
        <v>1758.1220000000001</v>
      </c>
      <c r="AA7" s="92">
        <v>2247.172</v>
      </c>
    </row>
    <row r="8" spans="1:27" ht="13.5">
      <c r="A8">
        <v>6</v>
      </c>
      <c r="B8" s="58" t="s">
        <v>103</v>
      </c>
      <c r="C8" t="s">
        <v>80</v>
      </c>
      <c r="D8">
        <v>131.36000000000001</v>
      </c>
      <c r="E8">
        <v>185.57</v>
      </c>
      <c r="F8">
        <v>254.55</v>
      </c>
      <c r="G8">
        <v>221.97</v>
      </c>
      <c r="H8">
        <v>259.77</v>
      </c>
      <c r="I8">
        <v>329.16</v>
      </c>
      <c r="J8">
        <v>365.67</v>
      </c>
      <c r="K8">
        <v>417.18</v>
      </c>
      <c r="L8">
        <v>473.24</v>
      </c>
      <c r="M8">
        <v>676.16</v>
      </c>
      <c r="N8">
        <v>811.4</v>
      </c>
      <c r="O8">
        <v>929.54</v>
      </c>
      <c r="P8">
        <v>1310.49</v>
      </c>
      <c r="Q8">
        <v>1290.7</v>
      </c>
      <c r="R8">
        <v>1457.94</v>
      </c>
      <c r="S8">
        <v>1618.18</v>
      </c>
      <c r="T8">
        <v>1753.58</v>
      </c>
      <c r="U8">
        <v>1918.06</v>
      </c>
      <c r="V8">
        <v>2351.5500000000002</v>
      </c>
      <c r="W8" s="92">
        <v>2659.4549999999999</v>
      </c>
      <c r="X8" s="92">
        <v>3045.4110000000001</v>
      </c>
      <c r="Y8" s="92">
        <v>3517.692</v>
      </c>
      <c r="Z8" s="92">
        <v>4063.2130000000002</v>
      </c>
      <c r="AA8" s="92">
        <v>4669.0569999999998</v>
      </c>
    </row>
    <row r="9" spans="1:27" ht="13.5">
      <c r="A9">
        <v>7</v>
      </c>
      <c r="B9" s="58" t="s">
        <v>104</v>
      </c>
      <c r="C9" t="s">
        <v>75</v>
      </c>
      <c r="D9">
        <v>223.88</v>
      </c>
      <c r="E9">
        <v>495.19</v>
      </c>
      <c r="F9">
        <v>631.77</v>
      </c>
      <c r="G9">
        <v>536.24</v>
      </c>
      <c r="H9">
        <v>612.35</v>
      </c>
      <c r="I9">
        <v>462.11</v>
      </c>
      <c r="J9">
        <v>550.25</v>
      </c>
      <c r="K9">
        <v>621.42999999999995</v>
      </c>
      <c r="L9">
        <v>600.23</v>
      </c>
      <c r="M9">
        <v>742.51</v>
      </c>
      <c r="N9">
        <v>1113.67</v>
      </c>
      <c r="O9">
        <v>1332.24</v>
      </c>
      <c r="P9">
        <v>2257.2399999999998</v>
      </c>
      <c r="Q9">
        <v>2622.5</v>
      </c>
      <c r="R9">
        <v>2153.5300000000002</v>
      </c>
      <c r="S9">
        <v>2258.8000000000002</v>
      </c>
      <c r="T9">
        <v>2347.14</v>
      </c>
      <c r="U9">
        <v>2500.31</v>
      </c>
      <c r="V9">
        <v>2405.9499999999998</v>
      </c>
      <c r="W9" s="92">
        <v>2576</v>
      </c>
      <c r="X9" s="92">
        <v>2809</v>
      </c>
      <c r="Y9" s="92">
        <v>2850</v>
      </c>
      <c r="Z9" s="92">
        <v>3000</v>
      </c>
      <c r="AA9" s="92">
        <v>3180</v>
      </c>
    </row>
    <row r="10" spans="1:27" ht="13.5">
      <c r="A10">
        <v>8</v>
      </c>
      <c r="B10" s="58" t="s">
        <v>105</v>
      </c>
      <c r="C10" t="s">
        <v>60</v>
      </c>
      <c r="D10">
        <v>1949.83</v>
      </c>
      <c r="E10">
        <v>3283.05</v>
      </c>
      <c r="F10">
        <v>4245.82</v>
      </c>
      <c r="G10">
        <v>4075.21</v>
      </c>
      <c r="H10">
        <v>4587.47</v>
      </c>
      <c r="I10">
        <v>4923.6400000000003</v>
      </c>
      <c r="J10">
        <v>4989.32</v>
      </c>
      <c r="K10">
        <v>5612.9399999999896</v>
      </c>
      <c r="L10">
        <v>6341.35</v>
      </c>
      <c r="M10">
        <v>7154.97</v>
      </c>
      <c r="N10">
        <v>8026.32</v>
      </c>
      <c r="O10">
        <v>10653.79</v>
      </c>
      <c r="P10">
        <v>12368.79</v>
      </c>
      <c r="Q10">
        <v>15657.62</v>
      </c>
      <c r="R10">
        <v>15466.32</v>
      </c>
      <c r="S10">
        <v>16161.66</v>
      </c>
      <c r="T10">
        <v>18271.12</v>
      </c>
      <c r="U10">
        <v>19297.13</v>
      </c>
      <c r="V10">
        <v>19892.28</v>
      </c>
      <c r="W10" s="92">
        <v>21403.11</v>
      </c>
      <c r="X10" s="92">
        <v>22658.67</v>
      </c>
      <c r="Y10" s="92">
        <v>24154.42</v>
      </c>
      <c r="Z10" s="92">
        <v>26106.05</v>
      </c>
      <c r="AA10" s="92">
        <v>28017.58</v>
      </c>
    </row>
    <row r="11" spans="1:27" ht="13.5">
      <c r="A11">
        <v>9</v>
      </c>
      <c r="B11" s="58" t="s">
        <v>106</v>
      </c>
      <c r="C11" t="s">
        <v>88</v>
      </c>
      <c r="D11">
        <v>84.709999999999894</v>
      </c>
      <c r="E11">
        <v>176.73</v>
      </c>
      <c r="F11">
        <v>239.69</v>
      </c>
      <c r="G11">
        <v>212.18</v>
      </c>
      <c r="H11">
        <v>244</v>
      </c>
      <c r="I11">
        <v>315.18</v>
      </c>
      <c r="J11">
        <v>348.85</v>
      </c>
      <c r="K11">
        <v>390.79</v>
      </c>
      <c r="L11">
        <v>441.54</v>
      </c>
      <c r="M11">
        <v>615.99</v>
      </c>
      <c r="N11">
        <v>736.28</v>
      </c>
      <c r="O11">
        <v>827.36</v>
      </c>
      <c r="P11">
        <v>1152.07</v>
      </c>
      <c r="Q11">
        <v>1082.55</v>
      </c>
      <c r="R11">
        <v>1229.44</v>
      </c>
      <c r="S11">
        <v>1372.99</v>
      </c>
      <c r="T11">
        <v>1438.99</v>
      </c>
      <c r="U11">
        <v>1550.03</v>
      </c>
      <c r="V11">
        <v>1899.625282</v>
      </c>
      <c r="W11" s="92">
        <v>2138.9920000000002</v>
      </c>
      <c r="X11" s="92">
        <v>2430.2339999999999</v>
      </c>
      <c r="Y11" s="92">
        <v>2778.6280000000002</v>
      </c>
      <c r="Z11" s="92">
        <v>3176.9670000000001</v>
      </c>
      <c r="AA11" s="92">
        <v>3614.9470000000001</v>
      </c>
    </row>
    <row r="12" spans="1:27" ht="13.5">
      <c r="A12">
        <v>10</v>
      </c>
      <c r="B12" s="58" t="s">
        <v>454</v>
      </c>
      <c r="C12" t="s">
        <v>91</v>
      </c>
      <c r="D12">
        <v>0.4985</v>
      </c>
      <c r="E12">
        <v>0.69479999999999997</v>
      </c>
      <c r="F12">
        <v>0.74409999999999998</v>
      </c>
      <c r="G12">
        <v>0.77059999999999995</v>
      </c>
      <c r="H12">
        <v>0.91810000000000003</v>
      </c>
      <c r="I12">
        <v>0.95520000000000005</v>
      </c>
      <c r="J12">
        <v>1</v>
      </c>
      <c r="K12">
        <v>1.0558000000000001</v>
      </c>
      <c r="L12">
        <v>1.1063000000000001</v>
      </c>
      <c r="M12">
        <v>1.1689000000000001</v>
      </c>
      <c r="N12">
        <v>1.2653000000000001</v>
      </c>
      <c r="O12">
        <v>1.3812</v>
      </c>
      <c r="P12">
        <v>1.5088999999999999</v>
      </c>
      <c r="Q12">
        <v>1.6597999999999999</v>
      </c>
      <c r="R12">
        <v>1.6884999999999999</v>
      </c>
      <c r="S12">
        <v>1.8085</v>
      </c>
      <c r="T12">
        <v>1.9630000000000001</v>
      </c>
      <c r="U12">
        <v>1.9444999999999999</v>
      </c>
      <c r="V12">
        <v>1.9345000000000001</v>
      </c>
      <c r="W12" s="92">
        <v>2.002208</v>
      </c>
      <c r="X12" s="92">
        <v>2.0822959999999999</v>
      </c>
      <c r="Y12" s="92">
        <v>2.1655880000000001</v>
      </c>
      <c r="Z12" s="92">
        <v>2.252211</v>
      </c>
      <c r="AA12" s="92">
        <v>2.3310390000000001</v>
      </c>
    </row>
    <row r="13" spans="1:27" ht="13.5">
      <c r="A13">
        <v>11</v>
      </c>
      <c r="B13" s="58" t="s">
        <v>455</v>
      </c>
      <c r="C13" t="s">
        <v>154</v>
      </c>
      <c r="D13">
        <v>0.63070000000000004</v>
      </c>
      <c r="E13">
        <v>0.71750000000000003</v>
      </c>
      <c r="F13">
        <v>0.76959999999999995</v>
      </c>
      <c r="G13">
        <v>0.85160000000000002</v>
      </c>
      <c r="H13">
        <v>0.94440000000000002</v>
      </c>
      <c r="I13">
        <v>0.98819999999999997</v>
      </c>
      <c r="J13">
        <v>1.0218</v>
      </c>
      <c r="K13">
        <v>1.0771999999999999</v>
      </c>
      <c r="L13">
        <v>1.1520999999999999</v>
      </c>
      <c r="M13">
        <v>1.2383</v>
      </c>
      <c r="N13">
        <v>1.3148</v>
      </c>
      <c r="O13">
        <v>1.4301999999999999</v>
      </c>
      <c r="P13">
        <v>1.5871999999999999</v>
      </c>
      <c r="Q13">
        <v>1.6753</v>
      </c>
      <c r="R13">
        <v>1.7253000000000001</v>
      </c>
      <c r="S13">
        <v>1.9192</v>
      </c>
      <c r="T13">
        <v>1.9583999999999999</v>
      </c>
      <c r="U13">
        <v>1.9315</v>
      </c>
      <c r="V13">
        <v>1.9770000000000001</v>
      </c>
      <c r="W13" s="92">
        <v>2.046195</v>
      </c>
      <c r="X13" s="92">
        <v>2.1280429999999999</v>
      </c>
      <c r="Y13" s="92">
        <v>2.213165</v>
      </c>
      <c r="Z13" s="92">
        <v>2.3016909999999999</v>
      </c>
      <c r="AA13" s="92">
        <v>2.38225</v>
      </c>
    </row>
    <row r="14" spans="1:27" ht="13.5">
      <c r="A14">
        <v>12</v>
      </c>
      <c r="B14" s="58" t="s">
        <v>453</v>
      </c>
      <c r="C14" t="s">
        <v>373</v>
      </c>
      <c r="D14">
        <v>0.71650000000000003</v>
      </c>
      <c r="E14">
        <v>0.7772</v>
      </c>
      <c r="F14">
        <v>0.82389999999999997</v>
      </c>
      <c r="G14">
        <v>0.86919999999999997</v>
      </c>
      <c r="H14">
        <v>0.91759999999999997</v>
      </c>
      <c r="I14">
        <v>0.95930000000000004</v>
      </c>
      <c r="J14">
        <v>1</v>
      </c>
      <c r="K14">
        <v>1.0347</v>
      </c>
      <c r="L14">
        <v>1.0720000000000001</v>
      </c>
      <c r="M14">
        <v>1.111</v>
      </c>
      <c r="N14">
        <v>1.1527000000000001</v>
      </c>
      <c r="O14">
        <v>1.1943999999999999</v>
      </c>
      <c r="P14">
        <v>1.2396</v>
      </c>
      <c r="Q14">
        <v>1.3120000000000001</v>
      </c>
      <c r="R14">
        <v>1.3415999999999999</v>
      </c>
      <c r="S14">
        <v>1.3871</v>
      </c>
      <c r="T14">
        <v>1.4497</v>
      </c>
      <c r="U14">
        <v>1.5024</v>
      </c>
      <c r="V14">
        <v>1.5527</v>
      </c>
      <c r="W14" s="92">
        <v>1.608954</v>
      </c>
      <c r="X14" s="92">
        <v>1.6643019999999999</v>
      </c>
      <c r="Y14" s="92">
        <v>1.720755</v>
      </c>
      <c r="Z14" s="92">
        <v>1.778797</v>
      </c>
      <c r="AA14" s="92">
        <v>1.8392759999999999</v>
      </c>
    </row>
    <row r="15" spans="1:27" ht="13.5">
      <c r="A15">
        <v>13</v>
      </c>
      <c r="B15" s="58" t="s">
        <v>107</v>
      </c>
      <c r="C15" t="s">
        <v>65</v>
      </c>
      <c r="D15">
        <v>2.9</v>
      </c>
      <c r="E15">
        <v>20.9</v>
      </c>
      <c r="F15">
        <v>25.89</v>
      </c>
      <c r="G15">
        <v>73.41</v>
      </c>
      <c r="H15">
        <v>52.659999999999897</v>
      </c>
      <c r="I15">
        <v>19.100000000000001</v>
      </c>
      <c r="J15">
        <v>5.58</v>
      </c>
      <c r="K15">
        <v>15.3</v>
      </c>
      <c r="L15">
        <v>30.29</v>
      </c>
      <c r="M15">
        <v>72.7</v>
      </c>
      <c r="N15">
        <v>439.1</v>
      </c>
      <c r="O15">
        <v>718.5</v>
      </c>
      <c r="P15">
        <v>888.4</v>
      </c>
      <c r="Q15">
        <v>697.8</v>
      </c>
      <c r="R15">
        <v>211.5</v>
      </c>
      <c r="S15">
        <v>219.9</v>
      </c>
      <c r="T15">
        <v>377.35</v>
      </c>
      <c r="U15">
        <v>279.48</v>
      </c>
      <c r="V15">
        <v>125.67</v>
      </c>
      <c r="W15" s="92">
        <v>100</v>
      </c>
      <c r="X15" s="92">
        <v>110</v>
      </c>
      <c r="Y15" s="92">
        <v>70</v>
      </c>
      <c r="Z15" s="92">
        <v>70</v>
      </c>
      <c r="AA15" s="92">
        <v>50</v>
      </c>
    </row>
    <row r="16" spans="1:27" ht="13.5">
      <c r="A16">
        <v>14</v>
      </c>
      <c r="B16" s="58" t="s">
        <v>108</v>
      </c>
      <c r="C16" t="s">
        <v>89</v>
      </c>
      <c r="D16">
        <v>27.61</v>
      </c>
      <c r="E16">
        <v>44.01</v>
      </c>
      <c r="F16">
        <v>55.17</v>
      </c>
      <c r="G16">
        <v>47.62</v>
      </c>
      <c r="H16">
        <v>38.61</v>
      </c>
      <c r="I16">
        <v>64.540000000000006</v>
      </c>
      <c r="J16">
        <v>55.11</v>
      </c>
      <c r="K16">
        <v>71.61</v>
      </c>
      <c r="L16">
        <v>86.02</v>
      </c>
      <c r="M16">
        <v>231.18</v>
      </c>
      <c r="N16">
        <v>334.75</v>
      </c>
      <c r="O16">
        <v>565.49</v>
      </c>
      <c r="P16">
        <v>997.24</v>
      </c>
      <c r="Q16">
        <v>916.67</v>
      </c>
      <c r="R16">
        <v>1101.05</v>
      </c>
      <c r="S16">
        <v>1587.26</v>
      </c>
      <c r="T16">
        <v>2344.19</v>
      </c>
      <c r="U16">
        <v>2519.13</v>
      </c>
      <c r="V16">
        <v>3518.78</v>
      </c>
      <c r="W16" s="92">
        <v>4173.4229999999998</v>
      </c>
      <c r="X16" s="92">
        <v>4946.0029999999997</v>
      </c>
      <c r="Y16" s="92">
        <v>5936.2790000000005</v>
      </c>
      <c r="Z16" s="92">
        <v>7119.5569999999998</v>
      </c>
      <c r="AA16" s="92">
        <v>8491.7450000000008</v>
      </c>
    </row>
    <row r="17" spans="1:27" ht="13.5">
      <c r="A17">
        <v>15</v>
      </c>
      <c r="B17" s="58" t="s">
        <v>109</v>
      </c>
      <c r="C17" t="s">
        <v>83</v>
      </c>
      <c r="D17">
        <v>39.75</v>
      </c>
      <c r="E17">
        <v>210.64</v>
      </c>
      <c r="F17">
        <v>372.76</v>
      </c>
      <c r="G17">
        <v>499.5</v>
      </c>
      <c r="H17">
        <v>688.14</v>
      </c>
      <c r="I17">
        <v>784.48</v>
      </c>
      <c r="J17">
        <v>726.87</v>
      </c>
      <c r="K17">
        <v>718.28</v>
      </c>
      <c r="L17">
        <v>765.68</v>
      </c>
      <c r="M17">
        <v>740.4</v>
      </c>
      <c r="N17">
        <v>627.45000000000005</v>
      </c>
      <c r="O17">
        <v>414.9</v>
      </c>
      <c r="P17">
        <v>352.73</v>
      </c>
      <c r="Q17">
        <v>-171.2</v>
      </c>
      <c r="R17">
        <v>263.08</v>
      </c>
      <c r="S17">
        <v>161.43</v>
      </c>
      <c r="T17">
        <v>127.01</v>
      </c>
      <c r="U17">
        <v>-79.53</v>
      </c>
      <c r="V17">
        <v>564.43006649999995</v>
      </c>
      <c r="W17" s="92">
        <v>443.43009999999998</v>
      </c>
      <c r="X17" s="92">
        <v>59.430070000000001</v>
      </c>
      <c r="Y17" s="92">
        <v>24.430070000000001</v>
      </c>
      <c r="Z17" s="92">
        <v>114.4301</v>
      </c>
      <c r="AA17" s="92">
        <v>49.430070000000001</v>
      </c>
    </row>
    <row r="18" spans="1:27" ht="13.5">
      <c r="A18">
        <v>16</v>
      </c>
      <c r="B18" s="58" t="s">
        <v>151</v>
      </c>
      <c r="C18" t="s">
        <v>77</v>
      </c>
      <c r="D18">
        <v>112.45</v>
      </c>
      <c r="E18">
        <v>300.56</v>
      </c>
      <c r="F18">
        <v>413.78</v>
      </c>
      <c r="G18">
        <v>541.52</v>
      </c>
      <c r="H18">
        <v>709.24</v>
      </c>
      <c r="I18">
        <v>802.43</v>
      </c>
      <c r="J18">
        <v>767.62</v>
      </c>
      <c r="K18">
        <v>776.87</v>
      </c>
      <c r="L18">
        <v>816.53</v>
      </c>
      <c r="M18">
        <v>841.41</v>
      </c>
      <c r="N18">
        <v>832.85</v>
      </c>
      <c r="O18">
        <v>787.14</v>
      </c>
      <c r="P18">
        <v>778.47</v>
      </c>
      <c r="Q18">
        <v>779.67</v>
      </c>
      <c r="R18">
        <v>760.88</v>
      </c>
      <c r="S18">
        <v>716.4</v>
      </c>
      <c r="T18">
        <v>687.36</v>
      </c>
      <c r="U18">
        <v>530.48</v>
      </c>
      <c r="V18">
        <v>522.25</v>
      </c>
      <c r="W18" s="92">
        <v>487.25</v>
      </c>
      <c r="X18" s="92">
        <v>452.25</v>
      </c>
      <c r="Y18" s="92">
        <v>417.25</v>
      </c>
      <c r="Z18" s="92">
        <v>382.25</v>
      </c>
      <c r="AA18" s="92">
        <v>347.25</v>
      </c>
    </row>
    <row r="19" spans="1:27" ht="13.5">
      <c r="A19">
        <v>17</v>
      </c>
      <c r="B19" s="58" t="s">
        <v>110</v>
      </c>
      <c r="C19" t="s">
        <v>85</v>
      </c>
      <c r="D19">
        <v>133.24</v>
      </c>
      <c r="E19">
        <v>128.79</v>
      </c>
      <c r="F19">
        <v>213.71</v>
      </c>
      <c r="G19">
        <v>307.64999999999998</v>
      </c>
      <c r="H19">
        <v>430.47</v>
      </c>
      <c r="I19">
        <v>533.62</v>
      </c>
      <c r="J19">
        <v>601.59</v>
      </c>
      <c r="K19">
        <v>738.96</v>
      </c>
      <c r="L19">
        <v>899.46</v>
      </c>
      <c r="M19">
        <v>1096.3900000000001</v>
      </c>
      <c r="N19">
        <v>1861.44</v>
      </c>
      <c r="O19">
        <v>2852.5</v>
      </c>
      <c r="P19">
        <v>4962.2299999999896</v>
      </c>
      <c r="Q19">
        <v>6416.44</v>
      </c>
      <c r="R19">
        <v>5637.25</v>
      </c>
      <c r="S19">
        <v>6788.63</v>
      </c>
      <c r="T19">
        <v>8021.58</v>
      </c>
      <c r="U19">
        <v>9085.66</v>
      </c>
      <c r="V19">
        <v>10787.394560000001</v>
      </c>
      <c r="W19" s="92">
        <v>12240.38</v>
      </c>
      <c r="X19" s="92">
        <v>14297.72</v>
      </c>
      <c r="Y19" s="92">
        <v>16232.13</v>
      </c>
      <c r="Z19" s="92">
        <v>18347.04</v>
      </c>
      <c r="AA19" s="92">
        <v>20655.34</v>
      </c>
    </row>
    <row r="20" spans="1:27" ht="13.5">
      <c r="A20">
        <v>18</v>
      </c>
      <c r="B20" s="58" t="s">
        <v>111</v>
      </c>
      <c r="C20" t="s">
        <v>78</v>
      </c>
      <c r="D20">
        <v>5.01</v>
      </c>
      <c r="E20">
        <v>14.46</v>
      </c>
      <c r="F20">
        <v>30.21</v>
      </c>
      <c r="G20">
        <v>6.97</v>
      </c>
      <c r="H20">
        <v>10.61</v>
      </c>
      <c r="I20">
        <v>4.21</v>
      </c>
      <c r="J20">
        <v>1.45</v>
      </c>
      <c r="K20">
        <v>0.05</v>
      </c>
      <c r="L20">
        <v>6.36</v>
      </c>
      <c r="M20">
        <v>-17</v>
      </c>
      <c r="N20">
        <v>0.04</v>
      </c>
      <c r="O20">
        <v>-254.56</v>
      </c>
      <c r="P20">
        <v>-303.37</v>
      </c>
      <c r="Q20">
        <v>132.06</v>
      </c>
      <c r="R20">
        <v>-174.05</v>
      </c>
      <c r="S20">
        <v>-165.08</v>
      </c>
      <c r="T20">
        <v>-428.62</v>
      </c>
      <c r="U20">
        <v>-171.79</v>
      </c>
      <c r="V20">
        <v>-284.52</v>
      </c>
      <c r="W20" s="92">
        <v>-392.78980000000001</v>
      </c>
      <c r="X20" s="92">
        <v>-229.27260000000001</v>
      </c>
      <c r="Y20" s="92">
        <v>-265.24439999999998</v>
      </c>
      <c r="Z20" s="92">
        <v>-413.33350000000002</v>
      </c>
      <c r="AA20" s="92">
        <v>-482.84559999999999</v>
      </c>
    </row>
    <row r="21" spans="1:27" ht="13.5">
      <c r="A21">
        <v>19</v>
      </c>
      <c r="B21" s="58" t="s">
        <v>124</v>
      </c>
      <c r="C21" t="s">
        <v>374</v>
      </c>
      <c r="D21">
        <v>140.55000000000001</v>
      </c>
      <c r="E21">
        <v>297.35000000000002</v>
      </c>
      <c r="F21">
        <v>451.58</v>
      </c>
      <c r="G21">
        <v>556.52</v>
      </c>
      <c r="H21">
        <v>1343.49</v>
      </c>
      <c r="I21">
        <v>1497.97</v>
      </c>
      <c r="J21">
        <v>1492.41</v>
      </c>
      <c r="K21">
        <v>1520.35</v>
      </c>
      <c r="L21">
        <v>1567.9</v>
      </c>
      <c r="M21">
        <v>1575.78</v>
      </c>
      <c r="N21">
        <v>1535.35</v>
      </c>
      <c r="O21">
        <v>1510.92</v>
      </c>
      <c r="P21">
        <v>1489.92</v>
      </c>
      <c r="Q21">
        <v>1458.9</v>
      </c>
      <c r="R21">
        <v>1693.2</v>
      </c>
      <c r="S21">
        <v>1818.3</v>
      </c>
      <c r="T21">
        <v>1862.6</v>
      </c>
      <c r="U21">
        <v>1895.2</v>
      </c>
      <c r="V21">
        <v>2016.9</v>
      </c>
      <c r="W21" s="92">
        <v>2581.9</v>
      </c>
      <c r="X21" s="92">
        <v>3146.9</v>
      </c>
      <c r="Y21" s="92">
        <v>3361.9</v>
      </c>
      <c r="Z21" s="92">
        <v>3576.9</v>
      </c>
      <c r="AA21" s="92">
        <v>3791.9</v>
      </c>
    </row>
    <row r="22" spans="1:27" ht="13.5">
      <c r="A22">
        <v>20</v>
      </c>
      <c r="B22" s="58" t="s">
        <v>456</v>
      </c>
      <c r="C22" t="s">
        <v>291</v>
      </c>
      <c r="D22">
        <v>14.8</v>
      </c>
      <c r="E22">
        <v>13</v>
      </c>
      <c r="F22">
        <v>38</v>
      </c>
      <c r="G22">
        <v>69.5</v>
      </c>
      <c r="H22">
        <v>95.9</v>
      </c>
      <c r="I22">
        <v>84</v>
      </c>
      <c r="J22">
        <v>12.6</v>
      </c>
      <c r="K22">
        <v>-29.8</v>
      </c>
      <c r="L22">
        <v>-24.7</v>
      </c>
      <c r="M22">
        <v>-258.8</v>
      </c>
      <c r="N22">
        <v>-97.1</v>
      </c>
      <c r="O22">
        <v>-43.17</v>
      </c>
      <c r="P22">
        <v>-10</v>
      </c>
      <c r="Q22">
        <v>-22.4</v>
      </c>
      <c r="R22">
        <v>-198.1</v>
      </c>
      <c r="S22">
        <v>-26.8</v>
      </c>
      <c r="T22">
        <v>-23.62</v>
      </c>
      <c r="U22">
        <v>-8.6</v>
      </c>
      <c r="V22">
        <v>-21.45</v>
      </c>
      <c r="W22" s="92">
        <v>-13</v>
      </c>
      <c r="X22" s="92">
        <v>-38</v>
      </c>
      <c r="Y22" s="92">
        <v>-40</v>
      </c>
      <c r="Z22" s="92">
        <v>-40</v>
      </c>
      <c r="AA22" s="92">
        <v>-40</v>
      </c>
    </row>
    <row r="23" spans="1:27" ht="13.5">
      <c r="A23">
        <v>21</v>
      </c>
      <c r="B23" s="58" t="s">
        <v>304</v>
      </c>
      <c r="C23" t="s">
        <v>292</v>
      </c>
      <c r="D23">
        <v>12</v>
      </c>
      <c r="E23">
        <v>-5.0999999999999899</v>
      </c>
      <c r="F23">
        <v>-9.6</v>
      </c>
      <c r="G23">
        <v>-5.5</v>
      </c>
      <c r="H23">
        <v>0</v>
      </c>
      <c r="I23">
        <v>0</v>
      </c>
      <c r="J23">
        <v>0.1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-23.77</v>
      </c>
      <c r="W23" s="92">
        <v>0</v>
      </c>
      <c r="X23" s="92">
        <v>0</v>
      </c>
      <c r="Y23" s="92">
        <v>0</v>
      </c>
      <c r="Z23" s="92">
        <v>0</v>
      </c>
      <c r="AA23" s="92">
        <v>0</v>
      </c>
    </row>
    <row r="24" spans="1:27" ht="13.5">
      <c r="A24">
        <v>22</v>
      </c>
      <c r="B24" s="58" t="s">
        <v>467</v>
      </c>
      <c r="C24" t="s">
        <v>375</v>
      </c>
      <c r="E24">
        <v>-4.0501795118919004</v>
      </c>
      <c r="F24">
        <v>10.4132588666976</v>
      </c>
      <c r="G24">
        <v>-99.956249427714496</v>
      </c>
      <c r="H24">
        <v>16.101148397085399</v>
      </c>
      <c r="I24">
        <v>-44.316098514370204</v>
      </c>
      <c r="J24">
        <v>103.411294816912</v>
      </c>
      <c r="K24">
        <v>88.2641281709016</v>
      </c>
      <c r="L24">
        <v>-12.831538536461601</v>
      </c>
      <c r="M24">
        <v>365.04536323881803</v>
      </c>
      <c r="N24">
        <v>166.77559303544001</v>
      </c>
      <c r="O24">
        <v>803.35500720466098</v>
      </c>
      <c r="P24">
        <v>718.84970712979703</v>
      </c>
      <c r="Q24">
        <v>177.374312872974</v>
      </c>
      <c r="R24">
        <v>1052.8403971566499</v>
      </c>
      <c r="S24">
        <v>273.62140913802102</v>
      </c>
      <c r="T24">
        <v>934.86591782933203</v>
      </c>
      <c r="U24">
        <v>90.3498918347005</v>
      </c>
      <c r="V24">
        <v>-18.377286191485201</v>
      </c>
      <c r="W24" s="92">
        <v>621.14930000000004</v>
      </c>
      <c r="X24" s="92">
        <v>800.43560000000002</v>
      </c>
      <c r="Y24" s="92">
        <v>1127.585</v>
      </c>
      <c r="Z24" s="92">
        <v>1322.6569999999999</v>
      </c>
      <c r="AA24" s="92">
        <v>1551.4770000000001</v>
      </c>
    </row>
    <row r="25" spans="1:27" ht="13.5">
      <c r="A25">
        <v>23</v>
      </c>
      <c r="B25" s="58" t="s">
        <v>112</v>
      </c>
      <c r="C25" t="s">
        <v>70</v>
      </c>
      <c r="D25">
        <v>108.2</v>
      </c>
      <c r="E25">
        <v>94.9</v>
      </c>
      <c r="F25">
        <v>111.2</v>
      </c>
      <c r="G25">
        <v>100.2</v>
      </c>
      <c r="H25">
        <v>138.4</v>
      </c>
      <c r="I25">
        <v>44.44</v>
      </c>
      <c r="J25">
        <v>171.3</v>
      </c>
      <c r="K25">
        <v>174.5</v>
      </c>
      <c r="L25">
        <v>148.88999999999999</v>
      </c>
      <c r="M25">
        <v>178.8</v>
      </c>
      <c r="N25">
        <v>127.4</v>
      </c>
      <c r="O25">
        <v>172.7</v>
      </c>
      <c r="P25">
        <v>166.2</v>
      </c>
      <c r="Q25">
        <v>1073.2</v>
      </c>
      <c r="R25">
        <v>786.9</v>
      </c>
      <c r="S25">
        <v>1275.5</v>
      </c>
      <c r="T25">
        <v>1374.98</v>
      </c>
      <c r="U25">
        <v>689.89</v>
      </c>
      <c r="V25">
        <v>585.78</v>
      </c>
      <c r="W25" s="92">
        <v>1036</v>
      </c>
      <c r="X25" s="92">
        <v>1010</v>
      </c>
      <c r="Y25" s="92">
        <v>900</v>
      </c>
      <c r="Z25" s="92">
        <v>1000</v>
      </c>
      <c r="AA25" s="92">
        <v>1000</v>
      </c>
    </row>
    <row r="26" spans="1:27" ht="13.5">
      <c r="A26">
        <v>24</v>
      </c>
      <c r="B26" s="58" t="s">
        <v>308</v>
      </c>
      <c r="C26" t="s">
        <v>293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4.7</v>
      </c>
      <c r="O26">
        <v>6.8</v>
      </c>
      <c r="P26">
        <v>13.5</v>
      </c>
      <c r="Q26">
        <v>12.4</v>
      </c>
      <c r="R26">
        <v>14.35</v>
      </c>
      <c r="S26">
        <v>13.2</v>
      </c>
      <c r="T26">
        <v>12.85</v>
      </c>
      <c r="U26">
        <v>16.7</v>
      </c>
      <c r="V26">
        <v>14.86</v>
      </c>
      <c r="W26" s="92">
        <v>16</v>
      </c>
      <c r="X26" s="92">
        <v>18</v>
      </c>
      <c r="Y26" s="92">
        <v>25</v>
      </c>
      <c r="Z26" s="92">
        <v>26</v>
      </c>
      <c r="AA26" s="92">
        <v>27</v>
      </c>
    </row>
    <row r="27" spans="1:27" ht="13.5">
      <c r="A27">
        <v>25</v>
      </c>
      <c r="B27" s="58" t="s">
        <v>309</v>
      </c>
      <c r="C27" t="s">
        <v>294</v>
      </c>
      <c r="D27">
        <v>174.1</v>
      </c>
      <c r="E27">
        <v>379.14</v>
      </c>
      <c r="F27">
        <v>449.96</v>
      </c>
      <c r="G27">
        <v>331.42</v>
      </c>
      <c r="H27">
        <v>386.57</v>
      </c>
      <c r="I27">
        <v>277.68</v>
      </c>
      <c r="J27">
        <v>344.74</v>
      </c>
      <c r="K27">
        <v>396.98</v>
      </c>
      <c r="L27">
        <v>311.66000000000003</v>
      </c>
      <c r="M27">
        <v>328.01</v>
      </c>
      <c r="N27">
        <v>564.07000000000005</v>
      </c>
      <c r="O27">
        <v>767.14</v>
      </c>
      <c r="P27">
        <v>1580.94</v>
      </c>
      <c r="Q27">
        <v>1614.4</v>
      </c>
      <c r="R27">
        <v>1105.2</v>
      </c>
      <c r="S27">
        <v>1138.5999999999999</v>
      </c>
      <c r="T27">
        <v>1210.97</v>
      </c>
      <c r="U27">
        <v>1297.7</v>
      </c>
      <c r="V27">
        <v>1010.9</v>
      </c>
      <c r="W27" s="92">
        <v>1078</v>
      </c>
      <c r="X27" s="92">
        <v>1199</v>
      </c>
      <c r="Y27" s="92">
        <v>1200</v>
      </c>
      <c r="Z27" s="92">
        <v>1250</v>
      </c>
      <c r="AA27" s="92">
        <v>1330</v>
      </c>
    </row>
    <row r="28" spans="1:27" ht="13.5">
      <c r="A28">
        <v>26</v>
      </c>
      <c r="B28" s="58" t="s">
        <v>115</v>
      </c>
      <c r="C28" t="s">
        <v>96</v>
      </c>
      <c r="D28">
        <v>-1.9</v>
      </c>
      <c r="E28">
        <v>-1.4</v>
      </c>
      <c r="F28">
        <v>227.1</v>
      </c>
      <c r="G28">
        <v>321.7</v>
      </c>
      <c r="H28">
        <v>393.9</v>
      </c>
      <c r="I28">
        <v>324.2</v>
      </c>
      <c r="J28">
        <v>180.5</v>
      </c>
      <c r="K28">
        <v>298.89999999999998</v>
      </c>
      <c r="L28">
        <v>327</v>
      </c>
      <c r="M28">
        <v>424.2</v>
      </c>
      <c r="N28">
        <v>415.5</v>
      </c>
      <c r="O28">
        <v>524.29999999999905</v>
      </c>
      <c r="P28">
        <v>633.5</v>
      </c>
      <c r="Q28">
        <v>558.9</v>
      </c>
      <c r="R28">
        <v>603.9</v>
      </c>
      <c r="S28">
        <v>592.6</v>
      </c>
      <c r="T28">
        <v>742.6</v>
      </c>
      <c r="U28">
        <v>937.1</v>
      </c>
      <c r="V28">
        <v>1049.5</v>
      </c>
      <c r="W28" s="92">
        <v>1050.3489999999999</v>
      </c>
      <c r="X28" s="92">
        <v>1051.3989999999999</v>
      </c>
      <c r="Y28" s="92">
        <v>1048.723</v>
      </c>
      <c r="Z28" s="92">
        <v>1054.771</v>
      </c>
      <c r="AA28" s="92">
        <v>1047.028</v>
      </c>
    </row>
    <row r="29" spans="1:27" ht="13.5">
      <c r="A29">
        <v>27</v>
      </c>
      <c r="B29" s="58" t="s">
        <v>458</v>
      </c>
      <c r="C29" t="s">
        <v>295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16.2</v>
      </c>
      <c r="N29">
        <v>99.98</v>
      </c>
      <c r="O29">
        <v>526.9</v>
      </c>
      <c r="P29">
        <v>636</v>
      </c>
      <c r="Q29">
        <v>749.92</v>
      </c>
      <c r="R29">
        <v>944</v>
      </c>
      <c r="S29">
        <v>1001.4</v>
      </c>
      <c r="T29">
        <v>863.15</v>
      </c>
      <c r="U29">
        <v>935.76</v>
      </c>
      <c r="V29">
        <v>968.51</v>
      </c>
      <c r="W29" s="92">
        <v>981</v>
      </c>
      <c r="X29" s="92">
        <v>987</v>
      </c>
      <c r="Y29" s="92">
        <v>1130</v>
      </c>
      <c r="Z29" s="92">
        <v>1240</v>
      </c>
      <c r="AA29" s="92">
        <v>1350</v>
      </c>
    </row>
    <row r="30" spans="1:27" ht="13.5">
      <c r="A30">
        <v>28</v>
      </c>
      <c r="B30" s="58" t="s">
        <v>459</v>
      </c>
      <c r="C30" t="s">
        <v>296</v>
      </c>
      <c r="D30">
        <v>41.65</v>
      </c>
      <c r="E30">
        <v>84.15</v>
      </c>
      <c r="F30">
        <v>211.78</v>
      </c>
      <c r="G30">
        <v>241.96</v>
      </c>
      <c r="H30">
        <v>323.08999999999997</v>
      </c>
      <c r="I30">
        <v>319.41000000000003</v>
      </c>
      <c r="J30">
        <v>366.04</v>
      </c>
      <c r="K30">
        <v>336.06</v>
      </c>
      <c r="L30">
        <v>382.99</v>
      </c>
      <c r="M30">
        <v>434.04</v>
      </c>
      <c r="N30">
        <v>558.1</v>
      </c>
      <c r="O30">
        <v>762.4</v>
      </c>
      <c r="P30">
        <v>851</v>
      </c>
      <c r="Q30">
        <v>1378.6</v>
      </c>
      <c r="R30">
        <v>1505.9</v>
      </c>
      <c r="S30">
        <v>1623.6</v>
      </c>
      <c r="T30">
        <v>1655.57</v>
      </c>
      <c r="U30">
        <v>1857.57</v>
      </c>
      <c r="V30">
        <v>2295</v>
      </c>
      <c r="W30" s="92">
        <v>2811</v>
      </c>
      <c r="X30" s="92">
        <v>2926</v>
      </c>
      <c r="Y30" s="92">
        <v>3065</v>
      </c>
      <c r="Z30" s="92">
        <v>3375</v>
      </c>
      <c r="AA30" s="92">
        <v>3695</v>
      </c>
    </row>
    <row r="31" spans="1:27" ht="13.5">
      <c r="A31">
        <v>29</v>
      </c>
      <c r="B31" s="58" t="s">
        <v>342</v>
      </c>
      <c r="C31" t="s">
        <v>376</v>
      </c>
      <c r="E31">
        <v>0.41728490299726601</v>
      </c>
      <c r="F31">
        <v>0.14444969199806099</v>
      </c>
      <c r="G31">
        <v>-3.6100090810889197E-2</v>
      </c>
      <c r="H31">
        <v>-9.3693487970227807E-3</v>
      </c>
      <c r="I31">
        <v>4.0723999579859602E-2</v>
      </c>
      <c r="J31">
        <v>2.7234590965315698E-2</v>
      </c>
      <c r="K31">
        <v>-5.3284371575257295E-4</v>
      </c>
      <c r="L31">
        <v>-1.74010066180396E-3</v>
      </c>
      <c r="M31">
        <v>4.1367242914269298E-2</v>
      </c>
      <c r="N31">
        <v>8.9968101113218193E-2</v>
      </c>
      <c r="O31">
        <v>6.6379790986191095E-2</v>
      </c>
      <c r="P31">
        <v>7.1309637449530297E-2</v>
      </c>
      <c r="Q31">
        <v>0.101009498674901</v>
      </c>
      <c r="R31">
        <v>9.8350530321072493E-2</v>
      </c>
      <c r="S31">
        <v>-7.4975238867405494E-2</v>
      </c>
      <c r="T31">
        <v>7.8281348853297406E-3</v>
      </c>
      <c r="U31">
        <v>2.02338878850572E-3</v>
      </c>
      <c r="V31">
        <v>-2.5717646728138501E-2</v>
      </c>
      <c r="W31" s="92">
        <v>-4.8384200000000002E-2</v>
      </c>
      <c r="X31" s="92">
        <v>-1.1089E-2</v>
      </c>
      <c r="Y31" s="92">
        <v>1.1117800000000001E-2</v>
      </c>
      <c r="Z31" s="92">
        <v>1.10685E-2</v>
      </c>
      <c r="AA31" s="92">
        <v>6.2470800000000003E-3</v>
      </c>
    </row>
    <row r="32" spans="1:27" ht="13.5">
      <c r="A32">
        <v>30</v>
      </c>
      <c r="B32" s="58" t="s">
        <v>460</v>
      </c>
      <c r="C32" t="s">
        <v>297</v>
      </c>
      <c r="D32">
        <v>49.78</v>
      </c>
      <c r="E32">
        <v>116.05</v>
      </c>
      <c r="F32">
        <v>181.81</v>
      </c>
      <c r="G32">
        <v>204.82</v>
      </c>
      <c r="H32">
        <v>225.78</v>
      </c>
      <c r="I32">
        <v>184.43</v>
      </c>
      <c r="J32">
        <v>205.51</v>
      </c>
      <c r="K32">
        <v>224.45</v>
      </c>
      <c r="L32">
        <v>288.57</v>
      </c>
      <c r="M32">
        <v>414.5</v>
      </c>
      <c r="N32">
        <v>549.6</v>
      </c>
      <c r="O32">
        <v>565.1</v>
      </c>
      <c r="P32">
        <v>676.3</v>
      </c>
      <c r="Q32">
        <v>1008.1</v>
      </c>
      <c r="R32">
        <v>1048.33</v>
      </c>
      <c r="S32">
        <v>1120.2</v>
      </c>
      <c r="T32">
        <v>1136.17</v>
      </c>
      <c r="U32">
        <v>1202.6099999999999</v>
      </c>
      <c r="V32">
        <v>1395.05</v>
      </c>
      <c r="W32" s="92">
        <v>1498</v>
      </c>
      <c r="X32" s="92">
        <v>1610</v>
      </c>
      <c r="Y32" s="92">
        <v>1650</v>
      </c>
      <c r="Z32" s="92">
        <v>1750</v>
      </c>
      <c r="AA32" s="92">
        <v>1850</v>
      </c>
    </row>
    <row r="33" spans="1:27" ht="13.5">
      <c r="A33">
        <v>31</v>
      </c>
      <c r="B33" s="58" t="s">
        <v>461</v>
      </c>
      <c r="C33" t="s">
        <v>377</v>
      </c>
      <c r="D33">
        <v>272.33</v>
      </c>
      <c r="E33">
        <v>271.23</v>
      </c>
      <c r="F33">
        <v>306.24</v>
      </c>
      <c r="G33">
        <v>313.75</v>
      </c>
      <c r="H33">
        <v>352.19</v>
      </c>
      <c r="I33">
        <v>314.67</v>
      </c>
      <c r="J33">
        <v>510.88</v>
      </c>
      <c r="K33">
        <v>616.79999999999995</v>
      </c>
      <c r="L33">
        <v>640.07000000000005</v>
      </c>
      <c r="M33">
        <v>985.52</v>
      </c>
      <c r="N33">
        <v>1125.18</v>
      </c>
      <c r="O33">
        <v>1964.56</v>
      </c>
      <c r="P33">
        <v>2873.67</v>
      </c>
      <c r="Q33">
        <v>3692.45</v>
      </c>
      <c r="R33">
        <v>4562.3100000000004</v>
      </c>
      <c r="S33">
        <v>5574.46</v>
      </c>
      <c r="T33">
        <v>5631.16</v>
      </c>
      <c r="U33">
        <v>6029.12</v>
      </c>
      <c r="V33">
        <v>6545.8</v>
      </c>
      <c r="W33" s="92">
        <v>7840.0990000000002</v>
      </c>
      <c r="X33" s="92">
        <v>9035.9380000000001</v>
      </c>
      <c r="Y33" s="92">
        <v>10607.31</v>
      </c>
      <c r="Z33" s="92">
        <v>12451.95</v>
      </c>
      <c r="AA33" s="92">
        <v>14617.39</v>
      </c>
    </row>
    <row r="34" spans="1:27" ht="13.5">
      <c r="A34">
        <v>32</v>
      </c>
      <c r="B34" s="58" t="s">
        <v>462</v>
      </c>
      <c r="C34" t="s">
        <v>447</v>
      </c>
      <c r="D34">
        <v>31.059999999999899</v>
      </c>
      <c r="E34">
        <v>27.72</v>
      </c>
      <c r="F34">
        <v>44.699999999999903</v>
      </c>
      <c r="G34">
        <v>83.94</v>
      </c>
      <c r="H34">
        <v>89.839999999999904</v>
      </c>
      <c r="I34">
        <v>92.76</v>
      </c>
      <c r="J34">
        <v>173.72</v>
      </c>
      <c r="K34">
        <v>194.3</v>
      </c>
      <c r="L34">
        <v>233.01</v>
      </c>
      <c r="M34">
        <v>279.92999999999898</v>
      </c>
      <c r="N34">
        <v>266.12</v>
      </c>
      <c r="O34">
        <v>364.75999999999902</v>
      </c>
      <c r="P34">
        <v>625.38</v>
      </c>
      <c r="Q34">
        <v>1183.57</v>
      </c>
      <c r="R34">
        <v>998.8</v>
      </c>
      <c r="S34">
        <v>1552.37</v>
      </c>
      <c r="T34">
        <v>921.73999999999899</v>
      </c>
      <c r="U34">
        <v>1268.17</v>
      </c>
      <c r="V34">
        <v>1642.03</v>
      </c>
      <c r="W34" s="92">
        <v>2121.0810000000001</v>
      </c>
      <c r="X34" s="92">
        <v>2516.335</v>
      </c>
      <c r="Y34" s="92">
        <v>2959.9459999999999</v>
      </c>
      <c r="Z34" s="92">
        <v>3481.7460000000001</v>
      </c>
      <c r="AA34" s="92">
        <v>4095.51</v>
      </c>
    </row>
    <row r="35" spans="1:27" ht="13.5">
      <c r="A35">
        <v>33</v>
      </c>
      <c r="B35" s="58" t="s">
        <v>463</v>
      </c>
      <c r="C35" t="s">
        <v>298</v>
      </c>
      <c r="D35">
        <v>27.3</v>
      </c>
      <c r="E35">
        <v>4.8600000000000003</v>
      </c>
      <c r="F35">
        <v>34.06</v>
      </c>
      <c r="G35">
        <v>36.75</v>
      </c>
      <c r="H35">
        <v>74.069999999999894</v>
      </c>
      <c r="I35">
        <v>46.87</v>
      </c>
      <c r="J35">
        <v>53.2</v>
      </c>
      <c r="K35">
        <v>87</v>
      </c>
      <c r="L35">
        <v>62.9</v>
      </c>
      <c r="M35">
        <v>81.099999999999994</v>
      </c>
      <c r="N35">
        <v>33.799999999999997</v>
      </c>
      <c r="O35">
        <v>184</v>
      </c>
      <c r="P35">
        <v>230.2</v>
      </c>
      <c r="Q35">
        <v>129.69999999999999</v>
      </c>
      <c r="R35">
        <v>87.64</v>
      </c>
      <c r="S35">
        <v>265.10000000000002</v>
      </c>
      <c r="T35">
        <v>327.55</v>
      </c>
      <c r="U35">
        <v>332.75</v>
      </c>
      <c r="V35">
        <v>269.14999999999998</v>
      </c>
      <c r="W35" s="92">
        <v>188</v>
      </c>
      <c r="X35" s="92">
        <v>277</v>
      </c>
      <c r="Y35" s="92">
        <v>250</v>
      </c>
      <c r="Z35" s="92">
        <v>250</v>
      </c>
      <c r="AA35" s="92">
        <v>230</v>
      </c>
    </row>
    <row r="36" spans="1:27" ht="13.5">
      <c r="A36">
        <v>34</v>
      </c>
      <c r="B36" s="58" t="s">
        <v>464</v>
      </c>
      <c r="C36" t="s">
        <v>299</v>
      </c>
      <c r="D36">
        <v>0</v>
      </c>
      <c r="E36">
        <v>0.66</v>
      </c>
      <c r="F36">
        <v>15.56</v>
      </c>
      <c r="G36">
        <v>3.15</v>
      </c>
      <c r="H36">
        <v>2.37</v>
      </c>
      <c r="I36">
        <v>1.21</v>
      </c>
      <c r="J36">
        <v>8.9</v>
      </c>
      <c r="K36">
        <v>14.24</v>
      </c>
      <c r="L36">
        <v>9.43</v>
      </c>
      <c r="M36">
        <v>22.3</v>
      </c>
      <c r="N36">
        <v>9</v>
      </c>
      <c r="O36">
        <v>16.600000000000001</v>
      </c>
      <c r="P36">
        <v>171.2</v>
      </c>
      <c r="Q36">
        <v>26.2</v>
      </c>
      <c r="R36">
        <v>204.5</v>
      </c>
      <c r="S36">
        <v>66.2</v>
      </c>
      <c r="T36">
        <v>61.52</v>
      </c>
      <c r="U36">
        <v>39.53</v>
      </c>
      <c r="V36">
        <v>35.4</v>
      </c>
      <c r="W36" s="92">
        <v>70</v>
      </c>
      <c r="X36" s="92">
        <v>90</v>
      </c>
      <c r="Y36" s="92">
        <v>50</v>
      </c>
      <c r="Z36" s="92">
        <v>30</v>
      </c>
      <c r="AA36" s="92">
        <v>30</v>
      </c>
    </row>
    <row r="37" spans="1:27" ht="13.5">
      <c r="A37">
        <v>35</v>
      </c>
      <c r="B37" s="58" t="s">
        <v>465</v>
      </c>
      <c r="C37" t="s">
        <v>378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57.1</v>
      </c>
      <c r="R37">
        <v>0</v>
      </c>
      <c r="S37">
        <v>0</v>
      </c>
      <c r="T37">
        <v>0</v>
      </c>
      <c r="U37">
        <v>0</v>
      </c>
      <c r="V37">
        <v>0</v>
      </c>
      <c r="W37" s="92">
        <v>0</v>
      </c>
      <c r="X37" s="92">
        <v>0</v>
      </c>
      <c r="Y37" s="92">
        <v>0</v>
      </c>
      <c r="Z37" s="92">
        <v>0</v>
      </c>
      <c r="AA37" s="92">
        <v>0</v>
      </c>
    </row>
    <row r="38" spans="1:27" ht="13.5">
      <c r="A38">
        <v>36</v>
      </c>
      <c r="B38" s="58" t="s">
        <v>466</v>
      </c>
      <c r="C38" t="s">
        <v>379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40.31</v>
      </c>
      <c r="S38">
        <v>0</v>
      </c>
      <c r="T38">
        <v>0</v>
      </c>
      <c r="U38">
        <v>0</v>
      </c>
      <c r="V38">
        <v>0</v>
      </c>
      <c r="W38" s="92">
        <v>0</v>
      </c>
      <c r="X38" s="92">
        <v>0</v>
      </c>
      <c r="Y38" s="92">
        <v>0</v>
      </c>
      <c r="Z38" s="92">
        <v>0</v>
      </c>
      <c r="AA38" s="92">
        <v>0</v>
      </c>
    </row>
    <row r="39" spans="1:27" ht="13.5">
      <c r="A39">
        <v>37</v>
      </c>
      <c r="B39" s="58" t="s">
        <v>116</v>
      </c>
      <c r="C39" t="s">
        <v>87</v>
      </c>
      <c r="D39">
        <v>19.07</v>
      </c>
      <c r="E39">
        <v>35</v>
      </c>
      <c r="F39">
        <v>75.5</v>
      </c>
      <c r="G39">
        <v>105.07</v>
      </c>
      <c r="H39">
        <v>153.97999999999999</v>
      </c>
      <c r="I39">
        <v>227.98</v>
      </c>
      <c r="J39">
        <v>334.03</v>
      </c>
      <c r="K39">
        <v>407.82</v>
      </c>
      <c r="L39">
        <v>541.28999999999905</v>
      </c>
      <c r="M39">
        <v>674.4</v>
      </c>
      <c r="N39">
        <v>853.88</v>
      </c>
      <c r="O39">
        <v>1297.04</v>
      </c>
      <c r="P39">
        <v>1878.16</v>
      </c>
      <c r="Q39">
        <v>2422.48</v>
      </c>
      <c r="R39">
        <v>2433.12</v>
      </c>
      <c r="S39">
        <v>3238.76</v>
      </c>
      <c r="T39">
        <v>3314.6</v>
      </c>
      <c r="U39">
        <v>3834.58</v>
      </c>
      <c r="V39">
        <v>4418.22</v>
      </c>
      <c r="W39" s="92">
        <v>5350.7920000000004</v>
      </c>
      <c r="X39" s="92">
        <v>6224.2309999999998</v>
      </c>
      <c r="Y39" s="92">
        <v>7340.7920000000004</v>
      </c>
      <c r="Z39" s="92">
        <v>8657.6389999999901</v>
      </c>
      <c r="AA39" s="92">
        <v>10149.26</v>
      </c>
    </row>
    <row r="40" spans="1:27" ht="13.5">
      <c r="A40">
        <v>38</v>
      </c>
      <c r="B40" s="58" t="s">
        <v>561</v>
      </c>
      <c r="C40" t="s">
        <v>380</v>
      </c>
      <c r="D40">
        <v>316.97000000000003</v>
      </c>
      <c r="E40">
        <v>983.9</v>
      </c>
      <c r="F40">
        <v>1412.1</v>
      </c>
      <c r="G40">
        <v>1627.36</v>
      </c>
      <c r="H40">
        <v>1634.59</v>
      </c>
      <c r="I40">
        <v>1556.16</v>
      </c>
      <c r="J40">
        <v>1602.02</v>
      </c>
      <c r="K40">
        <v>1753.22</v>
      </c>
      <c r="L40">
        <v>1852.98</v>
      </c>
      <c r="M40">
        <v>1857.66</v>
      </c>
      <c r="N40">
        <v>1734.88</v>
      </c>
      <c r="O40">
        <v>1697.48</v>
      </c>
      <c r="P40">
        <v>1790.05</v>
      </c>
      <c r="Q40">
        <v>2691.45</v>
      </c>
      <c r="R40">
        <v>3381.51</v>
      </c>
      <c r="S40">
        <v>3936.88</v>
      </c>
      <c r="T40">
        <v>4200.58</v>
      </c>
      <c r="U40">
        <v>4357.09</v>
      </c>
      <c r="V40">
        <v>4202.03</v>
      </c>
      <c r="W40" s="92">
        <v>4473.3940000000002</v>
      </c>
      <c r="X40" s="92">
        <v>4836.7269999999999</v>
      </c>
      <c r="Y40" s="92">
        <v>5227.2830000000004</v>
      </c>
      <c r="Z40" s="92">
        <v>5561.7269999999999</v>
      </c>
      <c r="AA40" s="92">
        <v>5883.9489999999996</v>
      </c>
    </row>
    <row r="41" spans="1:27" ht="13.5">
      <c r="A41">
        <v>39</v>
      </c>
      <c r="B41" s="58" t="s">
        <v>117</v>
      </c>
      <c r="C41" t="s">
        <v>381</v>
      </c>
      <c r="D41">
        <v>215.91</v>
      </c>
      <c r="E41">
        <v>266.3</v>
      </c>
      <c r="F41">
        <v>397.47</v>
      </c>
      <c r="G41">
        <v>697.17</v>
      </c>
      <c r="H41">
        <v>799.4</v>
      </c>
      <c r="I41">
        <v>748.01</v>
      </c>
      <c r="J41">
        <v>820.2</v>
      </c>
      <c r="K41">
        <v>920.41</v>
      </c>
      <c r="L41">
        <v>907.73</v>
      </c>
      <c r="M41">
        <v>802.66</v>
      </c>
      <c r="N41">
        <v>1019.22</v>
      </c>
      <c r="O41">
        <v>1388.47</v>
      </c>
      <c r="P41">
        <v>2406.42</v>
      </c>
      <c r="Q41">
        <v>3863.85</v>
      </c>
      <c r="R41">
        <v>4043.82</v>
      </c>
      <c r="S41">
        <v>4357.6099999999897</v>
      </c>
      <c r="T41">
        <v>4722.67</v>
      </c>
      <c r="U41">
        <v>5050.41</v>
      </c>
      <c r="V41">
        <v>5346.46</v>
      </c>
      <c r="W41" s="92">
        <v>5923.8180000000002</v>
      </c>
      <c r="X41" s="92">
        <v>6648.6440000000002</v>
      </c>
      <c r="Y41" s="92">
        <v>7419.49</v>
      </c>
      <c r="Z41" s="92">
        <v>8282.9210000000003</v>
      </c>
      <c r="AA41" s="92">
        <v>9054.8140000000003</v>
      </c>
    </row>
    <row r="42" spans="1:27" ht="13.5">
      <c r="A42">
        <v>40</v>
      </c>
      <c r="B42" s="58" t="s">
        <v>118</v>
      </c>
      <c r="C42" t="s">
        <v>76</v>
      </c>
      <c r="D42">
        <v>148.97999999999999</v>
      </c>
      <c r="E42">
        <v>247.03</v>
      </c>
      <c r="F42">
        <v>370.23</v>
      </c>
      <c r="G42">
        <v>622.04999999999995</v>
      </c>
      <c r="H42">
        <v>703.33</v>
      </c>
      <c r="I42">
        <v>631.96</v>
      </c>
      <c r="J42">
        <v>674.84</v>
      </c>
      <c r="K42">
        <v>739.19</v>
      </c>
      <c r="L42">
        <v>709.71</v>
      </c>
      <c r="M42">
        <v>596.47</v>
      </c>
      <c r="N42">
        <v>513.90999999999894</v>
      </c>
      <c r="O42">
        <v>507.14</v>
      </c>
      <c r="P42">
        <v>504.92</v>
      </c>
      <c r="Q42">
        <v>772.57</v>
      </c>
      <c r="R42">
        <v>1529.61</v>
      </c>
      <c r="S42">
        <v>1542.86</v>
      </c>
      <c r="T42">
        <v>1350.33</v>
      </c>
      <c r="U42">
        <v>958.24</v>
      </c>
      <c r="V42">
        <v>581.84</v>
      </c>
      <c r="W42" s="92">
        <v>633.34540000000004</v>
      </c>
      <c r="X42" s="92">
        <v>665.0127</v>
      </c>
      <c r="Y42" s="92">
        <v>698.26329999999996</v>
      </c>
      <c r="Z42" s="92">
        <v>733.17650000000003</v>
      </c>
      <c r="AA42" s="92">
        <v>769.83529999999996</v>
      </c>
    </row>
    <row r="43" spans="1:27" ht="13.5">
      <c r="A43">
        <v>41</v>
      </c>
      <c r="B43" s="58" t="s">
        <v>555</v>
      </c>
      <c r="C43" t="s">
        <v>551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-82.27</v>
      </c>
      <c r="R43">
        <v>-77.53</v>
      </c>
      <c r="S43">
        <v>-99.95</v>
      </c>
      <c r="T43">
        <v>140.08000000000001</v>
      </c>
      <c r="U43">
        <v>-37.369999999999997</v>
      </c>
      <c r="V43">
        <v>133.26</v>
      </c>
      <c r="W43" s="92">
        <v>261</v>
      </c>
      <c r="X43" s="92">
        <v>249</v>
      </c>
      <c r="Y43" s="92">
        <v>0</v>
      </c>
      <c r="Z43" s="92">
        <v>0</v>
      </c>
      <c r="AA43" s="92">
        <v>30</v>
      </c>
    </row>
    <row r="44" spans="1:27" ht="13.5">
      <c r="A44">
        <v>42</v>
      </c>
      <c r="B44" s="58" t="s">
        <v>314</v>
      </c>
      <c r="C44" t="s">
        <v>149</v>
      </c>
      <c r="D44">
        <v>2.8</v>
      </c>
      <c r="E44">
        <v>8.5</v>
      </c>
      <c r="F44">
        <v>-7.2</v>
      </c>
      <c r="G44">
        <v>13.6</v>
      </c>
      <c r="H44">
        <v>-13.6</v>
      </c>
      <c r="I44">
        <v>4.2</v>
      </c>
      <c r="J44">
        <v>3.6</v>
      </c>
      <c r="K44">
        <v>3.1</v>
      </c>
      <c r="L44">
        <v>20.2</v>
      </c>
      <c r="M44">
        <v>86.1</v>
      </c>
      <c r="N44">
        <v>67.3</v>
      </c>
      <c r="O44">
        <v>173.28</v>
      </c>
      <c r="P44">
        <v>87.14</v>
      </c>
      <c r="Q44">
        <v>512.53</v>
      </c>
      <c r="R44">
        <v>-295.76</v>
      </c>
      <c r="S44">
        <v>218.95</v>
      </c>
      <c r="T44">
        <v>-44.35</v>
      </c>
      <c r="U44">
        <v>189.5</v>
      </c>
      <c r="V44">
        <v>-458.98</v>
      </c>
      <c r="W44" s="92">
        <v>-175</v>
      </c>
      <c r="X44" s="92">
        <v>100</v>
      </c>
      <c r="Y44" s="92">
        <v>0</v>
      </c>
      <c r="Z44" s="92">
        <v>-125</v>
      </c>
      <c r="AA44" s="92">
        <v>0</v>
      </c>
    </row>
    <row r="45" spans="1:27" ht="13.5">
      <c r="A45">
        <v>43</v>
      </c>
      <c r="B45" s="58" t="s">
        <v>313</v>
      </c>
      <c r="C45" t="s">
        <v>150</v>
      </c>
      <c r="D45">
        <v>57.39</v>
      </c>
      <c r="E45">
        <v>87.959999999999894</v>
      </c>
      <c r="F45">
        <v>52.08</v>
      </c>
      <c r="G45">
        <v>46.35</v>
      </c>
      <c r="H45">
        <v>24.09</v>
      </c>
      <c r="I45">
        <v>21.61</v>
      </c>
      <c r="J45">
        <v>28.6</v>
      </c>
      <c r="K45">
        <v>20.95</v>
      </c>
      <c r="L45">
        <v>33.619999999999997</v>
      </c>
      <c r="M45">
        <v>119.69</v>
      </c>
      <c r="N45">
        <v>187.01</v>
      </c>
      <c r="O45">
        <v>360.28</v>
      </c>
      <c r="P45">
        <v>366.39</v>
      </c>
      <c r="Q45">
        <v>878.91</v>
      </c>
      <c r="R45">
        <v>583.15</v>
      </c>
      <c r="S45">
        <v>802.11</v>
      </c>
      <c r="T45">
        <v>757.76</v>
      </c>
      <c r="U45">
        <v>947.26</v>
      </c>
      <c r="V45">
        <v>488.28</v>
      </c>
      <c r="W45" s="92">
        <v>313.27999999999997</v>
      </c>
      <c r="X45" s="92">
        <v>413.28</v>
      </c>
      <c r="Y45" s="92">
        <v>413.28</v>
      </c>
      <c r="Z45" s="92">
        <v>288.27999999999997</v>
      </c>
      <c r="AA45" s="92">
        <v>288.27999999999997</v>
      </c>
    </row>
    <row r="46" spans="1:27" ht="13.5">
      <c r="A46">
        <v>44</v>
      </c>
      <c r="B46" s="58" t="s">
        <v>457</v>
      </c>
      <c r="C46" t="s">
        <v>382</v>
      </c>
      <c r="D46">
        <v>241.27</v>
      </c>
      <c r="E46">
        <v>243.51</v>
      </c>
      <c r="F46">
        <v>261.05</v>
      </c>
      <c r="G46">
        <v>229.81</v>
      </c>
      <c r="H46">
        <v>262.35000000000002</v>
      </c>
      <c r="I46">
        <v>221.91</v>
      </c>
      <c r="J46">
        <v>333.57</v>
      </c>
      <c r="K46">
        <v>422.5</v>
      </c>
      <c r="L46">
        <v>407.06</v>
      </c>
      <c r="M46">
        <v>705.59</v>
      </c>
      <c r="N46">
        <v>857.95</v>
      </c>
      <c r="O46">
        <v>1594.96</v>
      </c>
      <c r="P46">
        <v>2166.37</v>
      </c>
      <c r="Q46">
        <v>2467.4</v>
      </c>
      <c r="R46">
        <v>3557.71</v>
      </c>
      <c r="S46">
        <v>4013.47</v>
      </c>
      <c r="T46">
        <v>4707.3100000000004</v>
      </c>
      <c r="U46">
        <v>4759.63</v>
      </c>
      <c r="V46">
        <v>4902.28</v>
      </c>
      <c r="W46" s="92">
        <v>5717.3969999999999</v>
      </c>
      <c r="X46" s="92">
        <v>6517.8329999999996</v>
      </c>
      <c r="Y46" s="92">
        <v>7645.4179999999997</v>
      </c>
      <c r="Z46" s="92">
        <v>8968.0750000000007</v>
      </c>
      <c r="AA46" s="92">
        <v>10519.55</v>
      </c>
    </row>
    <row r="47" spans="1:27" ht="13.5">
      <c r="A47">
        <v>45</v>
      </c>
      <c r="B47" s="58" t="s">
        <v>468</v>
      </c>
      <c r="C47" t="s">
        <v>67</v>
      </c>
      <c r="D47">
        <v>71</v>
      </c>
      <c r="E47">
        <v>71.489999999999995</v>
      </c>
      <c r="F47">
        <v>24.37</v>
      </c>
      <c r="G47">
        <v>30.44</v>
      </c>
      <c r="H47">
        <v>49.35</v>
      </c>
      <c r="I47">
        <v>14.1</v>
      </c>
      <c r="J47">
        <v>47.96</v>
      </c>
      <c r="K47">
        <v>22.6</v>
      </c>
      <c r="L47">
        <v>48.409999999999897</v>
      </c>
      <c r="M47">
        <v>124.7</v>
      </c>
      <c r="N47">
        <v>104.5</v>
      </c>
      <c r="O47">
        <v>167.6</v>
      </c>
      <c r="P47">
        <v>102.1</v>
      </c>
      <c r="Q47">
        <v>617.27</v>
      </c>
      <c r="R47">
        <v>388.58</v>
      </c>
      <c r="S47">
        <v>472.08</v>
      </c>
      <c r="T47">
        <v>223.49</v>
      </c>
      <c r="U47">
        <v>270.85000000000002</v>
      </c>
      <c r="V47">
        <v>207.55</v>
      </c>
      <c r="W47" s="92">
        <v>144</v>
      </c>
      <c r="X47" s="92">
        <v>215</v>
      </c>
      <c r="Y47" s="92">
        <v>210</v>
      </c>
      <c r="Z47" s="92">
        <v>170</v>
      </c>
      <c r="AA47" s="92">
        <v>150</v>
      </c>
    </row>
    <row r="48" spans="1:27" ht="13.5">
      <c r="A48">
        <v>46</v>
      </c>
      <c r="B48" s="58" t="s">
        <v>469</v>
      </c>
      <c r="C48" t="s">
        <v>322</v>
      </c>
      <c r="D48">
        <v>736.75</v>
      </c>
      <c r="E48">
        <v>1133.97</v>
      </c>
      <c r="F48">
        <v>1509.7</v>
      </c>
      <c r="G48">
        <v>1382.5</v>
      </c>
      <c r="H48">
        <v>1738.89</v>
      </c>
      <c r="I48">
        <v>2017.92</v>
      </c>
      <c r="J48">
        <v>2103.42</v>
      </c>
      <c r="K48">
        <v>2378.91</v>
      </c>
      <c r="L48">
        <v>3142.05</v>
      </c>
      <c r="M48">
        <v>3813.92</v>
      </c>
      <c r="N48">
        <v>4861.24</v>
      </c>
      <c r="O48">
        <v>6573.82</v>
      </c>
      <c r="P48">
        <v>8295.16</v>
      </c>
      <c r="Q48">
        <v>9303.7199999999903</v>
      </c>
      <c r="R48">
        <v>7172.86</v>
      </c>
      <c r="S48">
        <v>9007.01</v>
      </c>
      <c r="T48">
        <v>11217.24</v>
      </c>
      <c r="U48">
        <v>12742.43</v>
      </c>
      <c r="V48">
        <v>12807.74411</v>
      </c>
      <c r="W48" s="92">
        <v>15260.98</v>
      </c>
      <c r="X48" s="92">
        <v>17858.12</v>
      </c>
      <c r="Y48" s="92">
        <v>20926.009999999998</v>
      </c>
      <c r="Z48" s="92">
        <v>24545.72</v>
      </c>
      <c r="AA48" s="92">
        <v>28751.69</v>
      </c>
    </row>
    <row r="49" spans="1:27" ht="13.5">
      <c r="A49">
        <v>47</v>
      </c>
      <c r="B49" s="58" t="s">
        <v>470</v>
      </c>
      <c r="C49" t="s">
        <v>383</v>
      </c>
      <c r="D49">
        <v>1614.24921602575</v>
      </c>
      <c r="E49">
        <v>1815.26772309078</v>
      </c>
      <c r="F49">
        <v>2178.7649757096001</v>
      </c>
      <c r="G49">
        <v>2065.8630962133202</v>
      </c>
      <c r="H49">
        <v>1842.96242764303</v>
      </c>
      <c r="I49">
        <v>2085.7695887662699</v>
      </c>
      <c r="J49">
        <v>2103.43621707888</v>
      </c>
      <c r="K49">
        <v>2265.2475894448298</v>
      </c>
      <c r="L49">
        <v>2799.0163369586999</v>
      </c>
      <c r="M49">
        <v>3333.8818949491601</v>
      </c>
      <c r="N49">
        <v>3903.60349353635</v>
      </c>
      <c r="O49">
        <v>4794.9840523790699</v>
      </c>
      <c r="P49">
        <v>5565.5406173867304</v>
      </c>
      <c r="Q49">
        <v>5658.5709135388097</v>
      </c>
      <c r="R49">
        <v>4064.6262790248602</v>
      </c>
      <c r="S49">
        <v>4879.6101662347401</v>
      </c>
      <c r="T49">
        <v>5664.4886904004998</v>
      </c>
      <c r="U49">
        <v>6643.7746447085701</v>
      </c>
      <c r="V49">
        <v>6701.7040287944801</v>
      </c>
      <c r="W49" s="92">
        <v>7696.326</v>
      </c>
      <c r="X49" s="92">
        <v>8645.3459999999995</v>
      </c>
      <c r="Y49" s="92">
        <v>9727.3449999999903</v>
      </c>
      <c r="Z49" s="92">
        <v>10956.35</v>
      </c>
      <c r="AA49" s="92">
        <v>12382.59</v>
      </c>
    </row>
    <row r="50" spans="1:27" ht="13.5">
      <c r="A50">
        <v>48</v>
      </c>
      <c r="B50" s="58" t="s">
        <v>326</v>
      </c>
      <c r="C50" t="s">
        <v>323</v>
      </c>
      <c r="D50">
        <v>76.849999999999994</v>
      </c>
      <c r="E50">
        <v>118.28</v>
      </c>
      <c r="F50">
        <v>409.87</v>
      </c>
      <c r="G50">
        <v>481.1</v>
      </c>
      <c r="H50">
        <v>420.67</v>
      </c>
      <c r="I50">
        <v>379.19</v>
      </c>
      <c r="J50">
        <v>490.66</v>
      </c>
      <c r="K50">
        <v>782.42</v>
      </c>
      <c r="L50">
        <v>833.59</v>
      </c>
      <c r="M50">
        <v>919.65</v>
      </c>
      <c r="N50">
        <v>1131.4100000000001</v>
      </c>
      <c r="O50">
        <v>1288.74</v>
      </c>
      <c r="P50">
        <v>1552.83</v>
      </c>
      <c r="Q50">
        <v>1836.67</v>
      </c>
      <c r="R50">
        <v>1628.41</v>
      </c>
      <c r="S50">
        <v>1938.12</v>
      </c>
      <c r="T50">
        <v>2116.9499999999998</v>
      </c>
      <c r="U50">
        <v>2381.8200000000002</v>
      </c>
      <c r="V50">
        <v>2665.3016940000002</v>
      </c>
      <c r="W50" s="92">
        <v>3251.7379999999998</v>
      </c>
      <c r="X50" s="92">
        <v>3742.0250000000001</v>
      </c>
      <c r="Y50" s="92">
        <v>4344.9799999999896</v>
      </c>
      <c r="Z50" s="92">
        <v>5046.5879999999997</v>
      </c>
      <c r="AA50" s="92">
        <v>5865.3919999999998</v>
      </c>
    </row>
    <row r="51" spans="1:27" ht="13.5">
      <c r="A51">
        <v>49</v>
      </c>
      <c r="B51" s="58" t="s">
        <v>327</v>
      </c>
      <c r="C51" t="s">
        <v>384</v>
      </c>
      <c r="D51">
        <v>168.381475740182</v>
      </c>
      <c r="E51">
        <v>189.34351551379399</v>
      </c>
      <c r="F51">
        <v>591.51513585089401</v>
      </c>
      <c r="G51">
        <v>718.90541453036496</v>
      </c>
      <c r="H51">
        <v>445.84706590790398</v>
      </c>
      <c r="I51">
        <v>391.93970542156302</v>
      </c>
      <c r="J51">
        <v>490.66378292111199</v>
      </c>
      <c r="K51">
        <v>745.03660034781694</v>
      </c>
      <c r="L51">
        <v>742.58271775605397</v>
      </c>
      <c r="M51">
        <v>803.89847838706601</v>
      </c>
      <c r="N51">
        <v>908.52869404142996</v>
      </c>
      <c r="O51">
        <v>940.01474753841899</v>
      </c>
      <c r="P51">
        <v>1041.85313326043</v>
      </c>
      <c r="Q51">
        <v>1117.0722506448301</v>
      </c>
      <c r="R51">
        <v>922.76694080560299</v>
      </c>
      <c r="S51">
        <v>1049.9899584193699</v>
      </c>
      <c r="T51">
        <v>1069.0187009588201</v>
      </c>
      <c r="U51">
        <v>1241.85695540487</v>
      </c>
      <c r="V51">
        <v>1394.6299166522399</v>
      </c>
      <c r="W51" s="92">
        <v>1639.8969999999999</v>
      </c>
      <c r="X51" s="92">
        <v>1811.5630000000001</v>
      </c>
      <c r="Y51" s="92">
        <v>2019.74</v>
      </c>
      <c r="Z51" s="92">
        <v>2252.6190000000001</v>
      </c>
      <c r="AA51" s="92">
        <v>2526.069</v>
      </c>
    </row>
    <row r="52" spans="1:27" ht="13.5">
      <c r="A52">
        <v>50</v>
      </c>
      <c r="B52" s="58" t="s">
        <v>119</v>
      </c>
      <c r="C52" t="s">
        <v>72</v>
      </c>
      <c r="D52">
        <v>1</v>
      </c>
      <c r="E52">
        <v>45.9</v>
      </c>
      <c r="F52">
        <v>47.1</v>
      </c>
      <c r="G52">
        <v>49.55</v>
      </c>
      <c r="H52">
        <v>78.599999999999994</v>
      </c>
      <c r="I52">
        <v>72.7</v>
      </c>
      <c r="J52">
        <v>51.27</v>
      </c>
      <c r="K52">
        <v>66.7</v>
      </c>
      <c r="L52">
        <v>73.400000000000006</v>
      </c>
      <c r="M52">
        <v>48.5</v>
      </c>
      <c r="N52">
        <v>38.5</v>
      </c>
      <c r="O52">
        <v>36</v>
      </c>
      <c r="P52">
        <v>38.86</v>
      </c>
      <c r="Q52">
        <v>64.3</v>
      </c>
      <c r="R52">
        <v>112.93</v>
      </c>
      <c r="S52">
        <v>132.5</v>
      </c>
      <c r="T52">
        <v>181.45</v>
      </c>
      <c r="U52">
        <v>132.63</v>
      </c>
      <c r="V52">
        <v>134.27000000000001</v>
      </c>
      <c r="W52" s="92">
        <v>191</v>
      </c>
      <c r="X52" s="92">
        <v>193</v>
      </c>
      <c r="Y52" s="92">
        <v>153</v>
      </c>
      <c r="Z52" s="92">
        <v>155</v>
      </c>
      <c r="AA52" s="92">
        <v>160</v>
      </c>
    </row>
    <row r="53" spans="1:27" ht="13.5">
      <c r="A53">
        <v>51</v>
      </c>
      <c r="B53" s="58" t="s">
        <v>120</v>
      </c>
      <c r="C53" t="s">
        <v>71</v>
      </c>
      <c r="D53">
        <v>53.6</v>
      </c>
      <c r="E53">
        <v>11.7</v>
      </c>
      <c r="F53">
        <v>38</v>
      </c>
      <c r="G53">
        <v>78.599999999999994</v>
      </c>
      <c r="H53">
        <v>71.8</v>
      </c>
      <c r="I53">
        <v>97.14</v>
      </c>
      <c r="J53">
        <v>66.2</v>
      </c>
      <c r="K53">
        <v>80</v>
      </c>
      <c r="L53">
        <v>95.2</v>
      </c>
      <c r="M53">
        <v>92.41</v>
      </c>
      <c r="N53">
        <v>81.599999999999994</v>
      </c>
      <c r="O53">
        <v>67.599999999999994</v>
      </c>
      <c r="P53">
        <v>58.6</v>
      </c>
      <c r="Q53">
        <v>56.2</v>
      </c>
      <c r="R53">
        <v>58.25</v>
      </c>
      <c r="S53">
        <v>73.5</v>
      </c>
      <c r="T53">
        <v>106.49</v>
      </c>
      <c r="U53">
        <v>120.92</v>
      </c>
      <c r="V53">
        <v>103.23</v>
      </c>
      <c r="W53" s="92">
        <v>119</v>
      </c>
      <c r="X53" s="92">
        <v>161</v>
      </c>
      <c r="Y53" s="92">
        <v>227</v>
      </c>
      <c r="Z53" s="92">
        <v>230</v>
      </c>
      <c r="AA53" s="92">
        <v>240</v>
      </c>
    </row>
    <row r="54" spans="1:27" ht="13.5">
      <c r="A54">
        <v>52</v>
      </c>
      <c r="B54" s="58" t="s">
        <v>315</v>
      </c>
      <c r="C54" t="s">
        <v>97</v>
      </c>
      <c r="D54">
        <v>75.3</v>
      </c>
      <c r="E54">
        <v>41.7</v>
      </c>
      <c r="F54">
        <v>14.8</v>
      </c>
      <c r="G54">
        <v>6.5</v>
      </c>
      <c r="H54">
        <v>18</v>
      </c>
      <c r="I54">
        <v>100.7</v>
      </c>
      <c r="J54">
        <v>170.2</v>
      </c>
      <c r="K54">
        <v>206.9</v>
      </c>
      <c r="L54">
        <v>225</v>
      </c>
      <c r="M54">
        <v>226.1</v>
      </c>
      <c r="N54">
        <v>265.39999999999998</v>
      </c>
      <c r="O54">
        <v>200.3</v>
      </c>
      <c r="P54">
        <v>533.20000000000005</v>
      </c>
      <c r="Q54">
        <v>581.29999999999995</v>
      </c>
      <c r="R54">
        <v>560</v>
      </c>
      <c r="S54">
        <v>842.8</v>
      </c>
      <c r="T54">
        <v>1274.3</v>
      </c>
      <c r="U54">
        <v>1046.9000000000001</v>
      </c>
      <c r="V54">
        <v>1475.7</v>
      </c>
      <c r="W54" s="92">
        <v>1673.6389999999999</v>
      </c>
      <c r="X54" s="92">
        <v>1883.979</v>
      </c>
      <c r="Y54" s="92">
        <v>2033.076</v>
      </c>
      <c r="Z54" s="92">
        <v>2211.6410000000001</v>
      </c>
      <c r="AA54" s="92">
        <v>2420.8009999999999</v>
      </c>
    </row>
    <row r="55" spans="1:27" ht="13.5">
      <c r="A55">
        <v>53</v>
      </c>
      <c r="B55" s="58" t="s">
        <v>316</v>
      </c>
      <c r="C55" t="s">
        <v>74</v>
      </c>
      <c r="D55">
        <v>38.799999999999997</v>
      </c>
      <c r="E55">
        <v>68.900000000000006</v>
      </c>
      <c r="F55">
        <v>73.400000000000006</v>
      </c>
      <c r="G55">
        <v>83.15</v>
      </c>
      <c r="H55">
        <v>48.7</v>
      </c>
      <c r="I55">
        <v>58.5</v>
      </c>
      <c r="J55">
        <v>71.900000000000006</v>
      </c>
      <c r="K55">
        <v>78.599999999999994</v>
      </c>
      <c r="L55">
        <v>189.2</v>
      </c>
      <c r="M55">
        <v>425.5</v>
      </c>
      <c r="N55">
        <v>660.2</v>
      </c>
      <c r="O55">
        <v>879</v>
      </c>
      <c r="P55">
        <v>1465.2</v>
      </c>
      <c r="Q55">
        <v>1524.3</v>
      </c>
      <c r="R55">
        <v>1475.59</v>
      </c>
      <c r="S55">
        <v>1540.3</v>
      </c>
      <c r="T55">
        <v>1869.06</v>
      </c>
      <c r="U55">
        <v>1916.18</v>
      </c>
      <c r="V55">
        <v>1360.22</v>
      </c>
      <c r="W55" s="92">
        <v>1625</v>
      </c>
      <c r="X55" s="92">
        <v>1866</v>
      </c>
      <c r="Y55" s="92">
        <v>2542</v>
      </c>
      <c r="Z55" s="92">
        <v>2752</v>
      </c>
      <c r="AA55" s="92">
        <v>2800</v>
      </c>
    </row>
    <row r="56" spans="1:27" ht="13.5">
      <c r="A56">
        <v>54</v>
      </c>
      <c r="B56" s="58" t="s">
        <v>121</v>
      </c>
      <c r="C56" t="s">
        <v>61</v>
      </c>
      <c r="D56">
        <v>676.3</v>
      </c>
      <c r="E56">
        <v>758.06</v>
      </c>
      <c r="F56">
        <v>812.48</v>
      </c>
      <c r="G56">
        <v>1364.53</v>
      </c>
      <c r="H56">
        <v>1499.54</v>
      </c>
      <c r="I56">
        <v>1606.34</v>
      </c>
      <c r="J56">
        <v>2024.07</v>
      </c>
      <c r="K56">
        <v>2125.0500000000002</v>
      </c>
      <c r="L56">
        <v>2682.33</v>
      </c>
      <c r="M56">
        <v>3134.75</v>
      </c>
      <c r="N56">
        <v>3891.54</v>
      </c>
      <c r="O56">
        <v>4255.3100000000004</v>
      </c>
      <c r="P56">
        <v>5447.51</v>
      </c>
      <c r="Q56">
        <v>4951.6099999999897</v>
      </c>
      <c r="R56">
        <v>2342.86</v>
      </c>
      <c r="S56">
        <v>4477.68</v>
      </c>
      <c r="T56">
        <v>6368</v>
      </c>
      <c r="U56">
        <v>7575.39</v>
      </c>
      <c r="V56">
        <v>6652.91</v>
      </c>
      <c r="W56" s="92">
        <v>7564.61</v>
      </c>
      <c r="X56" s="92">
        <v>8426.7369999999901</v>
      </c>
      <c r="Y56" s="92">
        <v>9406.1110000000008</v>
      </c>
      <c r="Z56" s="92">
        <v>10499.31</v>
      </c>
      <c r="AA56" s="92">
        <v>11637.59</v>
      </c>
    </row>
    <row r="57" spans="1:27" ht="13.5">
      <c r="A57">
        <v>55</v>
      </c>
      <c r="B57" s="58" t="s">
        <v>122</v>
      </c>
      <c r="C57" t="s">
        <v>450</v>
      </c>
      <c r="D57">
        <v>1356.67001003009</v>
      </c>
      <c r="E57">
        <v>1091.0477835348299</v>
      </c>
      <c r="F57">
        <v>1091.8962505039599</v>
      </c>
      <c r="G57">
        <v>1770.73708798338</v>
      </c>
      <c r="H57">
        <v>1633.30791852739</v>
      </c>
      <c r="I57">
        <v>1681.6792294807301</v>
      </c>
      <c r="J57">
        <v>2024.07</v>
      </c>
      <c r="K57">
        <v>2012.7391551430201</v>
      </c>
      <c r="L57">
        <v>2424.59549850854</v>
      </c>
      <c r="M57">
        <v>2681.7948498588398</v>
      </c>
      <c r="N57">
        <v>3075.58681735556</v>
      </c>
      <c r="O57">
        <v>3080.8789458441902</v>
      </c>
      <c r="P57">
        <v>3610.2525018225201</v>
      </c>
      <c r="Q57">
        <v>2983.2570189179401</v>
      </c>
      <c r="R57">
        <v>1387.5392360082899</v>
      </c>
      <c r="S57">
        <v>2475.9082112247702</v>
      </c>
      <c r="T57">
        <v>3244.0142638818102</v>
      </c>
      <c r="U57">
        <v>3895.8035484700399</v>
      </c>
      <c r="V57">
        <v>3439.0850348927302</v>
      </c>
      <c r="W57" s="92">
        <v>3778.1350000000002</v>
      </c>
      <c r="X57" s="92">
        <v>4046.8490000000002</v>
      </c>
      <c r="Y57" s="92">
        <v>4343.4449999999997</v>
      </c>
      <c r="Z57" s="92">
        <v>4661.7790000000005</v>
      </c>
      <c r="AA57" s="92">
        <v>4992.4459999999999</v>
      </c>
    </row>
    <row r="58" spans="1:27" ht="13.5">
      <c r="A58">
        <v>56</v>
      </c>
      <c r="B58" s="58" t="s">
        <v>471</v>
      </c>
      <c r="C58" t="s">
        <v>86</v>
      </c>
      <c r="D58">
        <v>112.32</v>
      </c>
      <c r="E58">
        <v>220.74</v>
      </c>
      <c r="F58">
        <v>294.86</v>
      </c>
      <c r="G58">
        <v>259.8</v>
      </c>
      <c r="H58">
        <v>282.61</v>
      </c>
      <c r="I58">
        <v>379.72</v>
      </c>
      <c r="J58">
        <v>403.96</v>
      </c>
      <c r="K58">
        <v>462.4</v>
      </c>
      <c r="L58">
        <v>527.55999999999904</v>
      </c>
      <c r="M58">
        <v>847.17</v>
      </c>
      <c r="N58">
        <v>1071.04</v>
      </c>
      <c r="O58">
        <v>1392.85</v>
      </c>
      <c r="P58">
        <v>2149.31</v>
      </c>
      <c r="Q58">
        <v>1999.22</v>
      </c>
      <c r="R58">
        <v>2330.4899999999998</v>
      </c>
      <c r="S58">
        <v>2960.25</v>
      </c>
      <c r="T58">
        <v>3783.18</v>
      </c>
      <c r="U58">
        <v>4069.16</v>
      </c>
      <c r="V58">
        <v>5418.4025160000001</v>
      </c>
      <c r="W58" s="92">
        <v>6312.415</v>
      </c>
      <c r="X58" s="92">
        <v>7376.2370000000001</v>
      </c>
      <c r="Y58" s="92">
        <v>8714.9069999999901</v>
      </c>
      <c r="Z58" s="92">
        <v>10296.52</v>
      </c>
      <c r="AA58" s="92">
        <v>12106.69</v>
      </c>
    </row>
    <row r="59" spans="1:27" ht="13.5">
      <c r="A59">
        <v>57</v>
      </c>
      <c r="B59" s="58" t="s">
        <v>472</v>
      </c>
      <c r="C59" t="s">
        <v>84</v>
      </c>
      <c r="D59">
        <v>131.38999999999999</v>
      </c>
      <c r="E59">
        <v>255.74</v>
      </c>
      <c r="F59">
        <v>370.36</v>
      </c>
      <c r="G59">
        <v>364.87</v>
      </c>
      <c r="H59">
        <v>436.59</v>
      </c>
      <c r="I59">
        <v>607.70000000000005</v>
      </c>
      <c r="J59">
        <v>737.99</v>
      </c>
      <c r="K59">
        <v>870.22</v>
      </c>
      <c r="L59">
        <v>1068.8499999999999</v>
      </c>
      <c r="M59">
        <v>1521.57</v>
      </c>
      <c r="N59">
        <v>1924.92</v>
      </c>
      <c r="O59">
        <v>2689.89</v>
      </c>
      <c r="P59">
        <v>4027.47</v>
      </c>
      <c r="Q59">
        <v>4421.7</v>
      </c>
      <c r="R59">
        <v>4763.6099999999897</v>
      </c>
      <c r="S59">
        <v>6199.01</v>
      </c>
      <c r="T59">
        <v>7097.78</v>
      </c>
      <c r="U59">
        <v>7903.74</v>
      </c>
      <c r="V59">
        <v>9836.6186010000001</v>
      </c>
      <c r="W59" s="92">
        <v>11663.21</v>
      </c>
      <c r="X59" s="92">
        <v>13600.47</v>
      </c>
      <c r="Y59" s="92">
        <v>16055.7</v>
      </c>
      <c r="Z59" s="92">
        <v>18954.16</v>
      </c>
      <c r="AA59" s="92">
        <v>22255.95</v>
      </c>
    </row>
    <row r="60" spans="1:27" ht="13.5">
      <c r="A60">
        <v>58</v>
      </c>
      <c r="B60" s="58" t="s">
        <v>123</v>
      </c>
      <c r="C60" t="s">
        <v>79</v>
      </c>
      <c r="D60">
        <v>153.81</v>
      </c>
      <c r="E60">
        <v>208.96</v>
      </c>
      <c r="F60">
        <v>277.07</v>
      </c>
      <c r="G60">
        <v>261.94</v>
      </c>
      <c r="H60">
        <v>308.77999999999997</v>
      </c>
      <c r="I60">
        <v>391.78</v>
      </c>
      <c r="J60">
        <v>431.42</v>
      </c>
      <c r="K60">
        <v>516.34</v>
      </c>
      <c r="L60">
        <v>589.94000000000005</v>
      </c>
      <c r="M60">
        <v>866.66</v>
      </c>
      <c r="N60">
        <v>1007.37</v>
      </c>
      <c r="O60">
        <v>1272.0999999999999</v>
      </c>
      <c r="P60">
        <v>1781.8</v>
      </c>
      <c r="Q60">
        <v>1642.08</v>
      </c>
      <c r="R60">
        <v>1874.96</v>
      </c>
      <c r="S60">
        <v>2081.13</v>
      </c>
      <c r="T60">
        <v>2901.07</v>
      </c>
      <c r="U60">
        <v>3255.31</v>
      </c>
      <c r="V60">
        <v>3989.08</v>
      </c>
      <c r="W60" s="92">
        <v>4595.0389999999998</v>
      </c>
      <c r="X60" s="92">
        <v>5344.683</v>
      </c>
      <c r="Y60" s="92">
        <v>6298.3019999999997</v>
      </c>
      <c r="Z60" s="92">
        <v>7432.2579999999998</v>
      </c>
      <c r="AA60" s="92">
        <v>8717.1170000000002</v>
      </c>
    </row>
    <row r="61" spans="1:27" ht="13.5">
      <c r="A61">
        <v>59</v>
      </c>
      <c r="B61" s="57" t="s">
        <v>113</v>
      </c>
      <c r="C61" t="s">
        <v>385</v>
      </c>
      <c r="D61">
        <v>30.5</v>
      </c>
      <c r="E61">
        <v>105.5</v>
      </c>
      <c r="F61">
        <v>192.55</v>
      </c>
      <c r="G61">
        <v>126.19</v>
      </c>
      <c r="H61">
        <v>169.43</v>
      </c>
      <c r="I61">
        <v>91.35</v>
      </c>
      <c r="J61">
        <v>-32.94</v>
      </c>
      <c r="K61">
        <v>9.32</v>
      </c>
      <c r="L61">
        <v>38.56</v>
      </c>
      <c r="M61">
        <v>21.5</v>
      </c>
      <c r="N61">
        <v>0</v>
      </c>
      <c r="O61">
        <v>-20.399999999999999</v>
      </c>
      <c r="P61">
        <v>-20</v>
      </c>
      <c r="Q61">
        <v>-30</v>
      </c>
      <c r="R61">
        <v>-35</v>
      </c>
      <c r="S61">
        <v>-35</v>
      </c>
      <c r="T61">
        <v>-35</v>
      </c>
      <c r="U61">
        <v>-35</v>
      </c>
      <c r="V61">
        <v>-35</v>
      </c>
      <c r="W61" s="92">
        <v>-35</v>
      </c>
      <c r="X61" s="92">
        <v>-35</v>
      </c>
      <c r="Y61" s="92">
        <v>-35</v>
      </c>
      <c r="Z61" s="92">
        <v>-35</v>
      </c>
      <c r="AA61" s="92">
        <v>-35</v>
      </c>
    </row>
    <row r="62" spans="1:27" ht="13.5">
      <c r="A62">
        <v>60</v>
      </c>
      <c r="B62" s="57" t="s">
        <v>114</v>
      </c>
      <c r="C62" t="s">
        <v>386</v>
      </c>
      <c r="D62">
        <v>0</v>
      </c>
      <c r="E62">
        <v>39.299999999999997</v>
      </c>
      <c r="F62">
        <v>10.29</v>
      </c>
      <c r="G62">
        <v>-11.03</v>
      </c>
      <c r="H62">
        <v>-0.64</v>
      </c>
      <c r="I62">
        <v>-1.39</v>
      </c>
      <c r="J62">
        <v>1.47</v>
      </c>
      <c r="K62">
        <v>-24.58</v>
      </c>
      <c r="L62">
        <v>10.83</v>
      </c>
      <c r="M62">
        <v>-8.9600000000000009</v>
      </c>
      <c r="N62">
        <v>-32.6</v>
      </c>
      <c r="O62">
        <v>0</v>
      </c>
      <c r="P62">
        <v>0</v>
      </c>
      <c r="Q62">
        <v>-3.1</v>
      </c>
      <c r="R62">
        <v>257.7</v>
      </c>
      <c r="S62">
        <v>164.7</v>
      </c>
      <c r="T62">
        <v>83.15</v>
      </c>
      <c r="U62">
        <v>48.94</v>
      </c>
      <c r="V62">
        <v>134.06</v>
      </c>
      <c r="W62" s="92">
        <v>600</v>
      </c>
      <c r="X62" s="92">
        <v>600</v>
      </c>
      <c r="Y62" s="92">
        <v>250</v>
      </c>
      <c r="Z62" s="92">
        <v>250</v>
      </c>
      <c r="AA62" s="92">
        <v>250</v>
      </c>
    </row>
    <row r="63" spans="1:27" ht="13.5">
      <c r="A63">
        <v>61</v>
      </c>
      <c r="B63" s="58" t="s">
        <v>473</v>
      </c>
      <c r="C63" t="s">
        <v>387</v>
      </c>
      <c r="D63">
        <v>56.419999999999902</v>
      </c>
      <c r="E63">
        <v>4.93</v>
      </c>
      <c r="F63">
        <v>-91.23</v>
      </c>
      <c r="G63">
        <v>-383.41999999999899</v>
      </c>
      <c r="H63">
        <v>-447.21</v>
      </c>
      <c r="I63">
        <v>-433.34</v>
      </c>
      <c r="J63">
        <v>-309.32</v>
      </c>
      <c r="K63">
        <v>-303.61</v>
      </c>
      <c r="L63">
        <v>-267.66000000000003</v>
      </c>
      <c r="M63">
        <v>182.86</v>
      </c>
      <c r="N63">
        <v>105.96</v>
      </c>
      <c r="O63">
        <v>576.08999999999901</v>
      </c>
      <c r="P63">
        <v>467.25</v>
      </c>
      <c r="Q63">
        <v>-171.4</v>
      </c>
      <c r="R63">
        <v>518.49</v>
      </c>
      <c r="S63">
        <v>1216.8499999999999</v>
      </c>
      <c r="T63">
        <v>908.48999999999899</v>
      </c>
      <c r="U63">
        <v>978.71</v>
      </c>
      <c r="V63">
        <v>1199.3399999999999</v>
      </c>
      <c r="W63" s="92">
        <v>1916.2809999999999</v>
      </c>
      <c r="X63" s="92">
        <v>2387.2930000000001</v>
      </c>
      <c r="Y63" s="92">
        <v>3187.8159999999998</v>
      </c>
      <c r="Z63" s="92">
        <v>4169.0309999999999</v>
      </c>
      <c r="AA63" s="92">
        <v>5562.5749999999998</v>
      </c>
    </row>
    <row r="64" spans="1:27" ht="13.5">
      <c r="A64">
        <v>62</v>
      </c>
      <c r="B64" s="58" t="s">
        <v>474</v>
      </c>
      <c r="C64" t="s">
        <v>388</v>
      </c>
      <c r="D64">
        <v>92.29</v>
      </c>
      <c r="E64">
        <v>-3.5200000000000098</v>
      </c>
      <c r="F64">
        <v>-108.69</v>
      </c>
      <c r="G64">
        <v>-392.23999999999899</v>
      </c>
      <c r="H64">
        <v>-440.98</v>
      </c>
      <c r="I64">
        <v>-410.05</v>
      </c>
      <c r="J64">
        <v>-337.68</v>
      </c>
      <c r="K64">
        <v>-316.69</v>
      </c>
      <c r="L64">
        <v>-302.64999999999998</v>
      </c>
      <c r="M64">
        <v>109.12</v>
      </c>
      <c r="N64">
        <v>345.15</v>
      </c>
      <c r="O64">
        <v>1092.6600000000001</v>
      </c>
      <c r="P64">
        <v>1743.37</v>
      </c>
      <c r="Q64">
        <v>1736.31</v>
      </c>
      <c r="R64">
        <v>2033.9</v>
      </c>
      <c r="S64">
        <v>2479.23</v>
      </c>
      <c r="T64">
        <v>3359.09</v>
      </c>
      <c r="U64">
        <v>3802.71</v>
      </c>
      <c r="V64">
        <v>4321.9299999999903</v>
      </c>
      <c r="W64" s="92">
        <v>5085.6729999999998</v>
      </c>
      <c r="X64" s="92">
        <v>5854.59</v>
      </c>
      <c r="Y64" s="92">
        <v>6949.0969999999998</v>
      </c>
      <c r="Z64" s="92">
        <v>8237.0290000000005</v>
      </c>
      <c r="AA64" s="92">
        <v>9752.0429999999997</v>
      </c>
    </row>
    <row r="65" spans="1:27" ht="13.5">
      <c r="A65">
        <v>63</v>
      </c>
      <c r="B65" s="58" t="s">
        <v>305</v>
      </c>
      <c r="C65" t="s">
        <v>389</v>
      </c>
      <c r="E65">
        <v>48.203596455219902</v>
      </c>
      <c r="F65">
        <v>105.298926379452</v>
      </c>
      <c r="G65">
        <v>97.405678530824801</v>
      </c>
      <c r="H65">
        <v>52.818740379243401</v>
      </c>
      <c r="I65">
        <v>-64.902119748504902</v>
      </c>
      <c r="J65">
        <v>-38.840361792265597</v>
      </c>
      <c r="K65">
        <v>77.540152312212697</v>
      </c>
      <c r="L65">
        <v>-47.756103553583003</v>
      </c>
      <c r="M65">
        <v>-74.2523374669086</v>
      </c>
      <c r="N65">
        <v>241.24538713964199</v>
      </c>
      <c r="O65">
        <v>311.07047484546098</v>
      </c>
      <c r="P65">
        <v>790.07208456645697</v>
      </c>
      <c r="Q65">
        <v>768.12911544728001</v>
      </c>
      <c r="R65">
        <v>367.29624570399699</v>
      </c>
      <c r="S65">
        <v>-401.59848677045397</v>
      </c>
      <c r="T65">
        <v>1175.1768548820901</v>
      </c>
      <c r="U65">
        <v>12.9880742196647</v>
      </c>
      <c r="V65">
        <v>-200.35757662507001</v>
      </c>
      <c r="W65" s="92">
        <v>-37.673969999999997</v>
      </c>
      <c r="X65" s="92">
        <v>329.423</v>
      </c>
      <c r="Y65" s="92">
        <v>327.06299999999999</v>
      </c>
      <c r="Z65" s="92">
        <v>341.44200000000001</v>
      </c>
      <c r="AA65" s="92">
        <v>157.9332</v>
      </c>
    </row>
    <row r="66" spans="1:27" ht="13.5">
      <c r="A66">
        <v>64</v>
      </c>
      <c r="B66" s="58" t="s">
        <v>306</v>
      </c>
      <c r="C66" t="s">
        <v>390</v>
      </c>
      <c r="D66">
        <v>108.2</v>
      </c>
      <c r="E66">
        <v>89.8</v>
      </c>
      <c r="F66">
        <v>88.3</v>
      </c>
      <c r="G66">
        <v>68.900000000000006</v>
      </c>
      <c r="H66">
        <v>68.7</v>
      </c>
      <c r="I66">
        <v>-4.7699999999999996</v>
      </c>
      <c r="J66">
        <v>115.3</v>
      </c>
      <c r="K66">
        <v>135.19999999999999</v>
      </c>
      <c r="L66">
        <v>97.189999999999898</v>
      </c>
      <c r="M66">
        <v>28.4</v>
      </c>
      <c r="N66">
        <v>-34.5</v>
      </c>
      <c r="O66">
        <v>-61.7</v>
      </c>
      <c r="P66">
        <v>34.5</v>
      </c>
      <c r="Q66">
        <v>1014.6</v>
      </c>
      <c r="R66">
        <v>653.81999999999903</v>
      </c>
      <c r="S66">
        <v>1152.5999999999999</v>
      </c>
      <c r="T66">
        <v>548.01</v>
      </c>
      <c r="U66">
        <v>594.66999999999996</v>
      </c>
      <c r="V66">
        <v>131.56</v>
      </c>
      <c r="W66" s="92">
        <v>504</v>
      </c>
      <c r="X66" s="92">
        <v>654</v>
      </c>
      <c r="Y66" s="92">
        <v>703</v>
      </c>
      <c r="Z66" s="92">
        <v>602</v>
      </c>
      <c r="AA66" s="92">
        <v>580</v>
      </c>
    </row>
    <row r="67" spans="1:27" ht="13.5">
      <c r="A67">
        <v>65</v>
      </c>
      <c r="B67" s="58" t="s">
        <v>307</v>
      </c>
      <c r="C67" t="s">
        <v>391</v>
      </c>
      <c r="D67">
        <v>256.7</v>
      </c>
      <c r="E67">
        <v>586.20000000000005</v>
      </c>
      <c r="F67">
        <v>601.9</v>
      </c>
      <c r="G67">
        <v>218.8</v>
      </c>
      <c r="H67">
        <v>279.89999999999998</v>
      </c>
      <c r="I67">
        <v>466.4</v>
      </c>
      <c r="J67">
        <v>474.1</v>
      </c>
      <c r="K67">
        <v>379.6</v>
      </c>
      <c r="L67">
        <v>758</v>
      </c>
      <c r="M67">
        <v>1064.9000000000001</v>
      </c>
      <c r="N67">
        <v>1256.3</v>
      </c>
      <c r="O67">
        <v>2636.1</v>
      </c>
      <c r="P67">
        <v>3193.9</v>
      </c>
      <c r="Q67">
        <v>2726.3</v>
      </c>
      <c r="R67">
        <v>1896.5</v>
      </c>
      <c r="S67">
        <v>1642.5</v>
      </c>
      <c r="T67">
        <v>2195.5</v>
      </c>
      <c r="U67">
        <v>2542</v>
      </c>
      <c r="V67">
        <v>1654.3</v>
      </c>
      <c r="W67" s="92">
        <v>2616.0650000000001</v>
      </c>
      <c r="X67" s="92">
        <v>2315.1669999999999</v>
      </c>
      <c r="Y67" s="92">
        <v>2772.74</v>
      </c>
      <c r="Z67" s="92">
        <v>3247.8249999999998</v>
      </c>
      <c r="AA67" s="92">
        <v>3674.91</v>
      </c>
    </row>
    <row r="68" spans="1:27" ht="13.5">
      <c r="A68">
        <v>66</v>
      </c>
      <c r="B68" s="58" t="s">
        <v>125</v>
      </c>
      <c r="C68" t="s">
        <v>392</v>
      </c>
      <c r="D68">
        <v>199.2</v>
      </c>
      <c r="E68">
        <v>656.57</v>
      </c>
      <c r="F68">
        <v>1123.27</v>
      </c>
      <c r="G68">
        <v>1277.74</v>
      </c>
      <c r="H68">
        <v>1416.32</v>
      </c>
      <c r="I68">
        <v>1651.86</v>
      </c>
      <c r="J68">
        <v>1880.17</v>
      </c>
      <c r="K68">
        <v>2043.05</v>
      </c>
      <c r="L68">
        <v>2402.79</v>
      </c>
      <c r="M68">
        <v>2977.47</v>
      </c>
      <c r="N68">
        <v>3677.14</v>
      </c>
      <c r="O68">
        <v>5177.53</v>
      </c>
      <c r="P68">
        <v>7109.64</v>
      </c>
      <c r="Q68">
        <v>8887.58</v>
      </c>
      <c r="R68">
        <v>10022.84</v>
      </c>
      <c r="S68">
        <v>10930.2</v>
      </c>
      <c r="T68">
        <v>12232</v>
      </c>
      <c r="U68">
        <v>13771.46</v>
      </c>
      <c r="V68">
        <v>14766.01</v>
      </c>
      <c r="W68" s="92">
        <v>16252.41</v>
      </c>
      <c r="X68" s="92">
        <v>17538.61</v>
      </c>
      <c r="Y68" s="92">
        <v>19079.03</v>
      </c>
      <c r="Z68" s="92">
        <v>20883.37</v>
      </c>
      <c r="AA68" s="92">
        <v>22924.99</v>
      </c>
    </row>
    <row r="69" spans="1:27" ht="13.5">
      <c r="A69">
        <v>67</v>
      </c>
      <c r="B69" s="58" t="s">
        <v>475</v>
      </c>
      <c r="C69" t="s">
        <v>300</v>
      </c>
      <c r="D69">
        <v>-123.4</v>
      </c>
      <c r="E69">
        <v>-234.91</v>
      </c>
      <c r="F69">
        <v>-317.849999999999</v>
      </c>
      <c r="G69">
        <v>-206.36</v>
      </c>
      <c r="H69">
        <v>-275.27999999999901</v>
      </c>
      <c r="I69">
        <v>-119.32</v>
      </c>
      <c r="J69">
        <v>-48.540000000000198</v>
      </c>
      <c r="K69">
        <v>-14.2800000000002</v>
      </c>
      <c r="L69">
        <v>-48.2199999999997</v>
      </c>
      <c r="M69">
        <v>362.75999999999902</v>
      </c>
      <c r="N69">
        <v>256.31</v>
      </c>
      <c r="O69">
        <v>465.94</v>
      </c>
      <c r="P69">
        <v>141.63999999999999</v>
      </c>
      <c r="Q69">
        <v>-368.23999999999899</v>
      </c>
      <c r="R69">
        <v>-1208.8699999999999</v>
      </c>
      <c r="S69">
        <v>-937.599999999999</v>
      </c>
      <c r="T69">
        <v>-210.76999999999899</v>
      </c>
      <c r="U69">
        <v>-154.66999999999999</v>
      </c>
      <c r="V69">
        <v>-301.14</v>
      </c>
      <c r="W69" s="92">
        <v>-852</v>
      </c>
      <c r="X69" s="92">
        <v>-645</v>
      </c>
      <c r="Y69" s="92">
        <v>-678</v>
      </c>
      <c r="Z69" s="92">
        <v>-682</v>
      </c>
      <c r="AA69" s="92">
        <v>-525</v>
      </c>
    </row>
    <row r="70" spans="1:27" ht="13.5">
      <c r="A70">
        <v>68</v>
      </c>
      <c r="B70" s="58" t="s">
        <v>476</v>
      </c>
      <c r="C70" t="s">
        <v>301</v>
      </c>
      <c r="D70">
        <v>-87.5</v>
      </c>
      <c r="E70">
        <v>-186.91</v>
      </c>
      <c r="F70">
        <v>-270.33999999999901</v>
      </c>
      <c r="G70">
        <v>-196.62</v>
      </c>
      <c r="H70">
        <v>-279.23999999999899</v>
      </c>
      <c r="I70">
        <v>-79.920000000000101</v>
      </c>
      <c r="J70">
        <v>17.779999999999699</v>
      </c>
      <c r="K70">
        <v>49.019999999999698</v>
      </c>
      <c r="L70">
        <v>110.69</v>
      </c>
      <c r="M70">
        <v>715.56</v>
      </c>
      <c r="N70">
        <v>477.41</v>
      </c>
      <c r="O70">
        <v>626.44000000000005</v>
      </c>
      <c r="P70">
        <v>718.44</v>
      </c>
      <c r="Q70">
        <v>458.26</v>
      </c>
      <c r="R70">
        <v>55.220000000000198</v>
      </c>
      <c r="S70">
        <v>382.8</v>
      </c>
      <c r="T70">
        <v>1280.94</v>
      </c>
      <c r="U70">
        <v>1482.03</v>
      </c>
      <c r="V70">
        <v>933.40999999999894</v>
      </c>
      <c r="W70" s="92">
        <v>673</v>
      </c>
      <c r="X70" s="92">
        <v>1111</v>
      </c>
      <c r="Y70" s="92">
        <v>1794</v>
      </c>
      <c r="Z70" s="92">
        <v>2000</v>
      </c>
      <c r="AA70" s="92">
        <v>2225</v>
      </c>
    </row>
    <row r="71" spans="1:27" ht="13.5">
      <c r="A71">
        <v>69</v>
      </c>
      <c r="B71" s="58" t="s">
        <v>477</v>
      </c>
      <c r="C71" t="s">
        <v>66</v>
      </c>
      <c r="D71">
        <v>16.899999999999999</v>
      </c>
      <c r="E71">
        <v>31.51</v>
      </c>
      <c r="F71">
        <v>97.56</v>
      </c>
      <c r="G71">
        <v>90.08</v>
      </c>
      <c r="H71">
        <v>36.729999999999897</v>
      </c>
      <c r="I71">
        <v>37.21</v>
      </c>
      <c r="J71">
        <v>69.099999999999994</v>
      </c>
      <c r="K71">
        <v>66.33</v>
      </c>
      <c r="L71">
        <v>69.2</v>
      </c>
      <c r="M71">
        <v>209.5</v>
      </c>
      <c r="N71">
        <v>294.3</v>
      </c>
      <c r="O71">
        <v>377.7</v>
      </c>
      <c r="P71">
        <v>479.4</v>
      </c>
      <c r="Q71">
        <v>484.25</v>
      </c>
      <c r="R71">
        <v>487.04</v>
      </c>
      <c r="S71">
        <v>526.28</v>
      </c>
      <c r="T71">
        <v>515.41999999999905</v>
      </c>
      <c r="U71">
        <v>618.22</v>
      </c>
      <c r="V71">
        <v>536</v>
      </c>
      <c r="W71" s="92">
        <v>535</v>
      </c>
      <c r="X71" s="92">
        <v>520</v>
      </c>
      <c r="Y71" s="92">
        <v>520</v>
      </c>
      <c r="Z71" s="92">
        <v>530</v>
      </c>
      <c r="AA71" s="92">
        <v>550</v>
      </c>
    </row>
    <row r="72" spans="1:27" ht="13.5">
      <c r="A72">
        <v>70</v>
      </c>
      <c r="B72" s="58" t="s">
        <v>478</v>
      </c>
      <c r="C72" t="s">
        <v>393</v>
      </c>
      <c r="D72">
        <v>0</v>
      </c>
      <c r="E72">
        <v>0</v>
      </c>
      <c r="F72">
        <v>0.49</v>
      </c>
      <c r="G72">
        <v>0</v>
      </c>
      <c r="H72">
        <v>0</v>
      </c>
      <c r="I72">
        <v>0</v>
      </c>
      <c r="J72">
        <v>3.59</v>
      </c>
      <c r="K72">
        <v>0</v>
      </c>
      <c r="L72">
        <v>0</v>
      </c>
      <c r="M72">
        <v>0</v>
      </c>
      <c r="N72">
        <v>1.1100000000000001</v>
      </c>
      <c r="O72">
        <v>4.84</v>
      </c>
      <c r="P72">
        <v>81.92</v>
      </c>
      <c r="Q72">
        <v>41.479999999999897</v>
      </c>
      <c r="R72">
        <v>5.8</v>
      </c>
      <c r="S72">
        <v>8.6199999999999903</v>
      </c>
      <c r="T72">
        <v>2.11</v>
      </c>
      <c r="U72">
        <v>1.32</v>
      </c>
      <c r="V72">
        <v>1.49</v>
      </c>
      <c r="W72" s="92">
        <v>1.620611</v>
      </c>
      <c r="X72" s="92">
        <v>1.7697080000000001</v>
      </c>
      <c r="Y72" s="92">
        <v>1.9417230000000001</v>
      </c>
      <c r="Z72" s="92">
        <v>2.1304590000000001</v>
      </c>
      <c r="AA72" s="92">
        <v>2.326301</v>
      </c>
    </row>
    <row r="73" spans="1:27" ht="13.5">
      <c r="A73">
        <v>71</v>
      </c>
      <c r="B73" s="58" t="s">
        <v>126</v>
      </c>
      <c r="C73" t="s">
        <v>98</v>
      </c>
      <c r="D73">
        <v>-98.02</v>
      </c>
      <c r="E73">
        <v>-88.61</v>
      </c>
      <c r="F73">
        <v>-124.87</v>
      </c>
      <c r="G73">
        <v>-58.86</v>
      </c>
      <c r="H73">
        <v>-234.82</v>
      </c>
      <c r="I73">
        <v>-277.06</v>
      </c>
      <c r="J73">
        <v>-281.14</v>
      </c>
      <c r="K73">
        <v>-283.41000000000003</v>
      </c>
      <c r="L73">
        <v>-328.63</v>
      </c>
      <c r="M73">
        <v>-498.08</v>
      </c>
      <c r="N73">
        <v>-669.93</v>
      </c>
      <c r="O73">
        <v>-1153.6099999999999</v>
      </c>
      <c r="P73">
        <v>-1754.74</v>
      </c>
      <c r="Q73">
        <v>-1652.14</v>
      </c>
      <c r="R73">
        <v>-1655.22</v>
      </c>
      <c r="S73">
        <v>-1967.9</v>
      </c>
      <c r="T73">
        <v>-1959.29</v>
      </c>
      <c r="U73">
        <v>-2081.1</v>
      </c>
      <c r="V73">
        <v>-2714.54</v>
      </c>
      <c r="W73" s="92">
        <v>-2936.8820000000001</v>
      </c>
      <c r="X73" s="92">
        <v>-3143.9760000000001</v>
      </c>
      <c r="Y73" s="92">
        <v>-3388.6779999999999</v>
      </c>
      <c r="Z73" s="92">
        <v>-3676.3429999999998</v>
      </c>
      <c r="AA73" s="92">
        <v>-4011.3919999999998</v>
      </c>
    </row>
    <row r="74" spans="1:27" ht="13.5">
      <c r="A74">
        <v>72</v>
      </c>
      <c r="B74" s="58" t="s">
        <v>127</v>
      </c>
      <c r="C74" t="s">
        <v>99</v>
      </c>
      <c r="D74">
        <v>1.21</v>
      </c>
      <c r="E74">
        <v>-10.87</v>
      </c>
      <c r="F74">
        <v>-41.44</v>
      </c>
      <c r="G74">
        <v>69.010000000000005</v>
      </c>
      <c r="H74">
        <v>86.35</v>
      </c>
      <c r="I74">
        <v>43.53</v>
      </c>
      <c r="J74">
        <v>28.56</v>
      </c>
      <c r="K74">
        <v>79.67</v>
      </c>
      <c r="L74">
        <v>103.33</v>
      </c>
      <c r="M74">
        <v>52.84</v>
      </c>
      <c r="N74">
        <v>16.34</v>
      </c>
      <c r="O74">
        <v>7.14</v>
      </c>
      <c r="P74">
        <v>-70.28</v>
      </c>
      <c r="Q74">
        <v>-127.03</v>
      </c>
      <c r="R74">
        <v>-162.6</v>
      </c>
      <c r="S74">
        <v>-147.32</v>
      </c>
      <c r="T74">
        <v>41</v>
      </c>
      <c r="U74">
        <v>41.17</v>
      </c>
      <c r="V74">
        <v>-82.3</v>
      </c>
      <c r="W74" s="92">
        <v>-271.81389999999999</v>
      </c>
      <c r="X74" s="92">
        <v>-319.60480000000001</v>
      </c>
      <c r="Y74" s="92">
        <v>-389.51960000000003</v>
      </c>
      <c r="Z74" s="92">
        <v>-485.40789999999998</v>
      </c>
      <c r="AA74" s="92">
        <v>-611.05119999999999</v>
      </c>
    </row>
    <row r="75" spans="1:27" ht="13.5">
      <c r="A75">
        <v>73</v>
      </c>
      <c r="B75" s="58" t="s">
        <v>479</v>
      </c>
      <c r="C75" t="s">
        <v>394</v>
      </c>
      <c r="E75">
        <v>-10.173775967111901</v>
      </c>
      <c r="F75">
        <v>37.534332487245202</v>
      </c>
      <c r="G75">
        <v>28.8180720414605</v>
      </c>
      <c r="H75">
        <v>203.03240801784199</v>
      </c>
      <c r="I75">
        <v>48.956021234134603</v>
      </c>
      <c r="J75">
        <v>22.311656609178598</v>
      </c>
      <c r="K75">
        <v>7.2839758586891001</v>
      </c>
      <c r="L75">
        <v>44.1945650171211</v>
      </c>
      <c r="M75">
        <v>158.22770070572699</v>
      </c>
      <c r="N75">
        <v>174.28020589579799</v>
      </c>
      <c r="O75">
        <v>505.83453235920001</v>
      </c>
      <c r="P75">
        <v>638.74762256333997</v>
      </c>
      <c r="Q75">
        <v>-54.704802574305297</v>
      </c>
      <c r="R75">
        <v>-1.2658485473388399</v>
      </c>
      <c r="S75">
        <v>289.53989590847402</v>
      </c>
      <c r="T75">
        <v>59.439062947241297</v>
      </c>
      <c r="U75">
        <v>128.95181761503599</v>
      </c>
      <c r="V75">
        <v>594.790290433584</v>
      </c>
      <c r="W75" s="92">
        <v>163.38759999999999</v>
      </c>
      <c r="X75" s="92">
        <v>207.09379999999999</v>
      </c>
      <c r="Y75" s="92">
        <v>244.7021</v>
      </c>
      <c r="Z75" s="92">
        <v>287.66469999999998</v>
      </c>
      <c r="AA75" s="92">
        <v>335.0489</v>
      </c>
    </row>
    <row r="76" spans="1:27" ht="13.5">
      <c r="A76">
        <v>74</v>
      </c>
      <c r="B76" s="58" t="s">
        <v>532</v>
      </c>
      <c r="C76" t="s">
        <v>395</v>
      </c>
      <c r="E76">
        <v>-21.161911546469</v>
      </c>
      <c r="F76">
        <v>5.3192097941274801</v>
      </c>
      <c r="G76">
        <v>41.374374736169898</v>
      </c>
      <c r="H76">
        <v>192.06080060309799</v>
      </c>
      <c r="I76">
        <v>-0.45238129090129298</v>
      </c>
      <c r="J76">
        <v>-9.63083665720767</v>
      </c>
      <c r="K76">
        <v>52.184517304780002</v>
      </c>
      <c r="L76">
        <v>69.725506779961904</v>
      </c>
      <c r="M76">
        <v>125.335481769268</v>
      </c>
      <c r="N76">
        <v>133.16715895317199</v>
      </c>
      <c r="O76">
        <v>453.33551511123198</v>
      </c>
      <c r="P76">
        <v>447.46095870096502</v>
      </c>
      <c r="Q76">
        <v>-38.366063648295402</v>
      </c>
      <c r="R76">
        <v>-14.7310372935498</v>
      </c>
      <c r="S76">
        <v>407.95094810334098</v>
      </c>
      <c r="T76">
        <v>94.496806308769607</v>
      </c>
      <c r="U76">
        <v>103.32060615932301</v>
      </c>
      <c r="V76">
        <v>611.70523254697196</v>
      </c>
      <c r="W76" s="92">
        <v>145.8818</v>
      </c>
      <c r="X76" s="92">
        <v>159.30289999999999</v>
      </c>
      <c r="Y76" s="92">
        <v>174.78720000000001</v>
      </c>
      <c r="Z76" s="92">
        <v>191.7765</v>
      </c>
      <c r="AA76" s="92">
        <v>209.40559999999999</v>
      </c>
    </row>
    <row r="77" spans="1:27" ht="13.5">
      <c r="A77">
        <v>75</v>
      </c>
      <c r="B77" s="58" t="s">
        <v>480</v>
      </c>
      <c r="C77" t="s">
        <v>396</v>
      </c>
      <c r="E77">
        <v>10.988135579357101</v>
      </c>
      <c r="F77">
        <v>32.215122693117699</v>
      </c>
      <c r="G77">
        <v>-12.5563026947093</v>
      </c>
      <c r="H77">
        <v>10.9716074147436</v>
      </c>
      <c r="I77">
        <v>49.408402525035903</v>
      </c>
      <c r="J77">
        <v>31.9424932663863</v>
      </c>
      <c r="K77">
        <v>-44.900541446090898</v>
      </c>
      <c r="L77">
        <v>-25.530941762840701</v>
      </c>
      <c r="M77">
        <v>32.8922189364581</v>
      </c>
      <c r="N77">
        <v>41.113046942626198</v>
      </c>
      <c r="O77">
        <v>52.499017247967998</v>
      </c>
      <c r="P77">
        <v>191.28666386237401</v>
      </c>
      <c r="Q77">
        <v>-16.3387389260098</v>
      </c>
      <c r="R77">
        <v>13.465188746210901</v>
      </c>
      <c r="S77">
        <v>-118.411052194866</v>
      </c>
      <c r="T77">
        <v>-35.057743361528303</v>
      </c>
      <c r="U77">
        <v>25.6312114557124</v>
      </c>
      <c r="V77">
        <v>-16.914942113387799</v>
      </c>
      <c r="W77" s="92">
        <v>17.50582</v>
      </c>
      <c r="X77" s="92">
        <v>47.790880000000001</v>
      </c>
      <c r="Y77" s="92">
        <v>69.914869999999894</v>
      </c>
      <c r="Z77" s="92">
        <v>95.888249999999999</v>
      </c>
      <c r="AA77" s="92">
        <v>125.6433</v>
      </c>
    </row>
    <row r="78" spans="1:27" ht="13.5">
      <c r="A78">
        <v>76</v>
      </c>
      <c r="B78" s="58" t="s">
        <v>481</v>
      </c>
      <c r="C78" t="s">
        <v>100</v>
      </c>
      <c r="D78">
        <v>0.45640412439775502</v>
      </c>
      <c r="E78">
        <v>0.62468471486356503</v>
      </c>
      <c r="F78">
        <v>0.69291548966097405</v>
      </c>
      <c r="G78">
        <v>0.66921181879577996</v>
      </c>
      <c r="H78">
        <v>0.94352981586491902</v>
      </c>
      <c r="I78">
        <v>0.96747023778095997</v>
      </c>
      <c r="J78">
        <v>0.99999229019698599</v>
      </c>
      <c r="K78">
        <v>1.0501765948608801</v>
      </c>
      <c r="L78">
        <v>1.12255507712184</v>
      </c>
      <c r="M78">
        <v>1.14398773567176</v>
      </c>
      <c r="N78">
        <v>1.2453211521224701</v>
      </c>
      <c r="O78">
        <v>1.3709784908957801</v>
      </c>
      <c r="P78">
        <v>1.4904499976311201</v>
      </c>
      <c r="Q78">
        <v>1.6441819219300899</v>
      </c>
      <c r="R78">
        <v>1.7647034456808199</v>
      </c>
      <c r="S78">
        <v>1.84584622401303</v>
      </c>
      <c r="T78">
        <v>1.9802740570406001</v>
      </c>
      <c r="U78">
        <v>1.91795036427803</v>
      </c>
      <c r="V78">
        <v>1.9111175389080599</v>
      </c>
      <c r="W78" s="92">
        <v>1.9828920000000001</v>
      </c>
      <c r="X78" s="92">
        <v>2.0656330000000001</v>
      </c>
      <c r="Y78" s="92">
        <v>2.1512570000000002</v>
      </c>
      <c r="Z78" s="92">
        <v>2.2403200000000001</v>
      </c>
      <c r="AA78" s="92">
        <v>2.3219449999999999</v>
      </c>
    </row>
    <row r="79" spans="1:27" ht="13.5">
      <c r="A79">
        <v>77</v>
      </c>
      <c r="B79" s="58" t="s">
        <v>482</v>
      </c>
      <c r="C79" t="s">
        <v>397</v>
      </c>
      <c r="D79">
        <v>1.2157</v>
      </c>
      <c r="E79">
        <v>1.1982999999999999</v>
      </c>
      <c r="F79">
        <v>1.1303000000000001</v>
      </c>
      <c r="G79">
        <v>1.0551999999999999</v>
      </c>
      <c r="H79">
        <v>1.0329999999999999</v>
      </c>
      <c r="I79">
        <v>1.0421</v>
      </c>
      <c r="J79">
        <v>1</v>
      </c>
      <c r="K79">
        <v>0.99260000000000004</v>
      </c>
      <c r="L79">
        <v>1.0868</v>
      </c>
      <c r="M79">
        <v>1.1907000000000001</v>
      </c>
      <c r="N79">
        <v>1.2575000000000001</v>
      </c>
      <c r="O79">
        <v>1.3245</v>
      </c>
      <c r="P79">
        <v>1.4294</v>
      </c>
      <c r="Q79">
        <v>1.6053999999999999</v>
      </c>
      <c r="R79">
        <v>1.3995</v>
      </c>
      <c r="S79">
        <v>1.4832000000000001</v>
      </c>
      <c r="T79">
        <v>1.6685000000000001</v>
      </c>
      <c r="U79">
        <v>1.6473</v>
      </c>
      <c r="V79">
        <v>1.6724000000000001</v>
      </c>
      <c r="W79" s="92">
        <v>1.722572</v>
      </c>
      <c r="X79" s="92">
        <v>1.774249</v>
      </c>
      <c r="Y79" s="92">
        <v>1.827477</v>
      </c>
      <c r="Z79" s="92">
        <v>1.882301</v>
      </c>
      <c r="AA79" s="92">
        <v>1.9387700000000001</v>
      </c>
    </row>
    <row r="80" spans="1:27" ht="13.5">
      <c r="A80">
        <v>78</v>
      </c>
      <c r="B80" s="58" t="s">
        <v>128</v>
      </c>
      <c r="C80" t="s">
        <v>90</v>
      </c>
      <c r="D80">
        <v>0.51719999999999999</v>
      </c>
      <c r="E80">
        <v>0.72519999999999996</v>
      </c>
      <c r="F80">
        <v>0.77259999999999995</v>
      </c>
      <c r="G80">
        <v>0.82620000000000005</v>
      </c>
      <c r="H80">
        <v>0.90659999999999996</v>
      </c>
      <c r="I80">
        <v>0.94899999999999995</v>
      </c>
      <c r="J80">
        <v>1</v>
      </c>
      <c r="K80">
        <v>1.0591999999999999</v>
      </c>
      <c r="L80">
        <v>1.0954999999999999</v>
      </c>
      <c r="M80">
        <v>1.1871</v>
      </c>
      <c r="N80">
        <v>1.2813000000000001</v>
      </c>
      <c r="O80">
        <v>1.39</v>
      </c>
      <c r="P80">
        <v>1.5247999999999999</v>
      </c>
      <c r="Q80">
        <v>1.6728000000000001</v>
      </c>
      <c r="R80">
        <v>1.6392</v>
      </c>
      <c r="S80">
        <v>1.7793000000000001</v>
      </c>
      <c r="T80">
        <v>1.9483999999999999</v>
      </c>
      <c r="U80">
        <v>1.9723999999999999</v>
      </c>
      <c r="V80">
        <v>1.9595</v>
      </c>
      <c r="W80" s="92">
        <v>2.0271509999999999</v>
      </c>
      <c r="X80" s="92">
        <v>2.1082369999999999</v>
      </c>
      <c r="Y80" s="92">
        <v>2.1925669999999999</v>
      </c>
      <c r="Z80" s="92">
        <v>2.2802690000000001</v>
      </c>
      <c r="AA80" s="92">
        <v>2.3600789999999998</v>
      </c>
    </row>
    <row r="81" spans="1:27" ht="13.5">
      <c r="A81">
        <v>79</v>
      </c>
      <c r="B81" s="58" t="s">
        <v>484</v>
      </c>
      <c r="C81" t="s">
        <v>398</v>
      </c>
      <c r="E81">
        <v>0.76377596711192997</v>
      </c>
      <c r="F81">
        <v>-1.2743324872452499</v>
      </c>
      <c r="G81">
        <v>-94.828072041460601</v>
      </c>
      <c r="H81">
        <v>-27.072408017842001</v>
      </c>
      <c r="I81">
        <v>-6.7160212341346401</v>
      </c>
      <c r="J81">
        <v>-18.2316566091786</v>
      </c>
      <c r="K81">
        <v>-5.0139758586890597</v>
      </c>
      <c r="L81">
        <v>1.0254349828788301</v>
      </c>
      <c r="M81">
        <v>11.222299294272901</v>
      </c>
      <c r="N81">
        <v>-2.4302058957986898</v>
      </c>
      <c r="O81">
        <v>-22.1545323592001</v>
      </c>
      <c r="P81">
        <v>-37.617622563340099</v>
      </c>
      <c r="Q81">
        <v>-47.895197425694498</v>
      </c>
      <c r="R81">
        <v>4.34584854733877</v>
      </c>
      <c r="S81">
        <v>23.1401040915251</v>
      </c>
      <c r="T81">
        <v>-68.049062947241396</v>
      </c>
      <c r="U81">
        <v>-7.1418176150362003</v>
      </c>
      <c r="V81">
        <v>38.649709566415503</v>
      </c>
      <c r="W81" s="92">
        <v>58.95467</v>
      </c>
      <c r="X81" s="92">
        <v>0</v>
      </c>
      <c r="Y81" s="92">
        <v>0</v>
      </c>
      <c r="Z81" s="92">
        <v>0</v>
      </c>
      <c r="AA81" s="92">
        <v>0</v>
      </c>
    </row>
    <row r="82" spans="1:27" ht="13.5">
      <c r="A82">
        <v>80</v>
      </c>
      <c r="B82" s="58" t="s">
        <v>483</v>
      </c>
      <c r="C82" t="s">
        <v>399</v>
      </c>
      <c r="E82">
        <v>1.0918644206428301</v>
      </c>
      <c r="F82">
        <v>-1.64512269311777</v>
      </c>
      <c r="G82">
        <v>-97.893697305290601</v>
      </c>
      <c r="H82">
        <v>-28.311607414743602</v>
      </c>
      <c r="I82">
        <v>-6.5884025250359501</v>
      </c>
      <c r="J82">
        <v>-16.972493266386302</v>
      </c>
      <c r="K82">
        <v>-6.2094585539090099</v>
      </c>
      <c r="L82">
        <v>1.8709417628407801</v>
      </c>
      <c r="M82">
        <v>17.597781063541799</v>
      </c>
      <c r="N82">
        <v>-4.6130469426262399</v>
      </c>
      <c r="O82">
        <v>-43.299017247968003</v>
      </c>
      <c r="P82">
        <v>-113.866663862374</v>
      </c>
      <c r="Q82">
        <v>73.088738926009796</v>
      </c>
      <c r="R82">
        <v>22.104811253788998</v>
      </c>
      <c r="S82">
        <v>103.131052194866</v>
      </c>
      <c r="T82">
        <v>-153.262256638471</v>
      </c>
      <c r="U82">
        <v>-25.801211455712401</v>
      </c>
      <c r="V82">
        <v>140.38494211338701</v>
      </c>
      <c r="W82" s="92">
        <v>172.00810000000001</v>
      </c>
      <c r="X82" s="92">
        <v>0</v>
      </c>
      <c r="Y82" s="92">
        <v>0</v>
      </c>
      <c r="Z82" s="92">
        <v>0</v>
      </c>
      <c r="AA82" s="92">
        <v>0</v>
      </c>
    </row>
    <row r="83" spans="1:27" ht="13.5">
      <c r="A83">
        <v>81</v>
      </c>
      <c r="B83" s="58" t="s">
        <v>129</v>
      </c>
      <c r="C83" t="s">
        <v>82</v>
      </c>
      <c r="D83">
        <v>11.91</v>
      </c>
      <c r="E83">
        <v>13.72</v>
      </c>
      <c r="F83">
        <v>15.65</v>
      </c>
      <c r="G83">
        <v>18.05</v>
      </c>
      <c r="H83">
        <v>29.69</v>
      </c>
      <c r="I83">
        <v>38.94</v>
      </c>
      <c r="J83">
        <v>53.3</v>
      </c>
      <c r="K83">
        <v>72.23</v>
      </c>
      <c r="L83">
        <v>81.41</v>
      </c>
      <c r="M83">
        <v>92.33</v>
      </c>
      <c r="N83">
        <v>129.83000000000001</v>
      </c>
      <c r="O83">
        <v>224.56</v>
      </c>
      <c r="P83">
        <v>278.25</v>
      </c>
      <c r="Q83">
        <v>121.24</v>
      </c>
      <c r="R83">
        <v>127.29</v>
      </c>
      <c r="S83">
        <v>244.75</v>
      </c>
      <c r="T83">
        <v>752.33</v>
      </c>
      <c r="U83">
        <v>874.36</v>
      </c>
      <c r="V83">
        <v>992.62</v>
      </c>
      <c r="W83" s="92">
        <v>1137.8779999999999</v>
      </c>
      <c r="X83" s="92">
        <v>1274.424</v>
      </c>
      <c r="Y83" s="92">
        <v>1433.2550000000001</v>
      </c>
      <c r="Z83" s="92">
        <v>1610.923</v>
      </c>
      <c r="AA83" s="92">
        <v>1800.8879999999999</v>
      </c>
    </row>
    <row r="84" spans="1:27" ht="13.5">
      <c r="A84">
        <v>82</v>
      </c>
      <c r="B84" s="58" t="s">
        <v>485</v>
      </c>
      <c r="C84" t="s">
        <v>73</v>
      </c>
      <c r="D84">
        <v>39.1</v>
      </c>
      <c r="E84">
        <v>46.51</v>
      </c>
      <c r="F84">
        <v>50</v>
      </c>
      <c r="G84">
        <v>60</v>
      </c>
      <c r="H84">
        <v>70</v>
      </c>
      <c r="I84">
        <v>60.24</v>
      </c>
      <c r="J84">
        <v>54.13</v>
      </c>
      <c r="K84">
        <v>57.8</v>
      </c>
      <c r="L84">
        <v>105.3</v>
      </c>
      <c r="M84">
        <v>217.4</v>
      </c>
      <c r="N84">
        <v>436.3</v>
      </c>
      <c r="O84">
        <v>336.3</v>
      </c>
      <c r="P84">
        <v>399</v>
      </c>
      <c r="Q84">
        <v>512</v>
      </c>
      <c r="R84">
        <v>420.32</v>
      </c>
      <c r="S84">
        <v>380</v>
      </c>
      <c r="T84">
        <v>426.08</v>
      </c>
      <c r="U84">
        <v>514.12</v>
      </c>
      <c r="V84">
        <v>547.61</v>
      </c>
      <c r="W84" s="92">
        <v>542</v>
      </c>
      <c r="X84" s="92">
        <v>560</v>
      </c>
      <c r="Y84" s="92">
        <v>550</v>
      </c>
      <c r="Z84" s="92">
        <v>580</v>
      </c>
      <c r="AA84" s="92">
        <v>620</v>
      </c>
    </row>
    <row r="85" spans="1:27" ht="13.5">
      <c r="A85">
        <v>83</v>
      </c>
      <c r="B85" s="58" t="s">
        <v>130</v>
      </c>
      <c r="C85" t="s">
        <v>63</v>
      </c>
      <c r="D85">
        <v>76.2</v>
      </c>
      <c r="E85">
        <v>165.8</v>
      </c>
      <c r="F85">
        <v>195.26</v>
      </c>
      <c r="G85">
        <v>239.31</v>
      </c>
      <c r="H85">
        <v>286.2</v>
      </c>
      <c r="I85">
        <v>303.51</v>
      </c>
      <c r="J85">
        <v>321.76</v>
      </c>
      <c r="K85">
        <v>368.16</v>
      </c>
      <c r="L85">
        <v>419.63</v>
      </c>
      <c r="M85">
        <v>620.61</v>
      </c>
      <c r="N85">
        <v>585.41</v>
      </c>
      <c r="O85">
        <v>845.89</v>
      </c>
      <c r="P85">
        <v>1214.82</v>
      </c>
      <c r="Q85">
        <v>2113.31</v>
      </c>
      <c r="R85">
        <v>1857.98</v>
      </c>
      <c r="S85">
        <v>2033.14</v>
      </c>
      <c r="T85">
        <v>2642.03</v>
      </c>
      <c r="U85">
        <v>2880.95</v>
      </c>
      <c r="V85">
        <v>2999.87</v>
      </c>
      <c r="W85" s="92">
        <v>3117</v>
      </c>
      <c r="X85" s="92">
        <v>3441</v>
      </c>
      <c r="Y85" s="92">
        <v>3978</v>
      </c>
      <c r="Z85" s="92">
        <v>4367</v>
      </c>
      <c r="AA85" s="92">
        <v>4782</v>
      </c>
    </row>
    <row r="86" spans="1:27" ht="13.5">
      <c r="A86">
        <v>84</v>
      </c>
      <c r="B86" s="58" t="s">
        <v>131</v>
      </c>
      <c r="C86" t="s">
        <v>62</v>
      </c>
      <c r="D86">
        <v>66.75</v>
      </c>
      <c r="E86">
        <v>158.43</v>
      </c>
      <c r="F86">
        <v>319.43</v>
      </c>
      <c r="G86">
        <v>304.02</v>
      </c>
      <c r="H86">
        <v>397.04</v>
      </c>
      <c r="I86">
        <v>436.84</v>
      </c>
      <c r="J86">
        <v>511.4</v>
      </c>
      <c r="K86">
        <v>578.03</v>
      </c>
      <c r="L86">
        <v>607.80999999999995</v>
      </c>
      <c r="M86">
        <v>909.64</v>
      </c>
      <c r="N86">
        <v>1397.26</v>
      </c>
      <c r="O86">
        <v>1800.65</v>
      </c>
      <c r="P86">
        <v>2454.27</v>
      </c>
      <c r="Q86">
        <v>2639.35</v>
      </c>
      <c r="R86">
        <v>2530.9</v>
      </c>
      <c r="S86">
        <v>2834.3</v>
      </c>
      <c r="T86">
        <v>3492.73</v>
      </c>
      <c r="U86">
        <v>3790.02</v>
      </c>
      <c r="V86">
        <v>3659.42</v>
      </c>
      <c r="W86" s="92">
        <v>4113</v>
      </c>
      <c r="X86" s="92">
        <v>4589</v>
      </c>
      <c r="Y86" s="92">
        <v>5086</v>
      </c>
      <c r="Z86" s="92">
        <v>5539</v>
      </c>
      <c r="AA86" s="92">
        <v>6015</v>
      </c>
    </row>
    <row r="87" spans="1:27" ht="13.5">
      <c r="A87">
        <v>85</v>
      </c>
      <c r="B87" s="58" t="s">
        <v>132</v>
      </c>
      <c r="C87" t="s">
        <v>101</v>
      </c>
      <c r="D87">
        <v>75.8</v>
      </c>
      <c r="E87">
        <v>34.700000000000003</v>
      </c>
      <c r="F87">
        <v>230.4</v>
      </c>
      <c r="G87">
        <v>259.5</v>
      </c>
      <c r="H87">
        <v>346.9</v>
      </c>
      <c r="I87">
        <v>479.8</v>
      </c>
      <c r="J87">
        <v>425.8</v>
      </c>
      <c r="K87">
        <v>452.3</v>
      </c>
      <c r="L87">
        <v>337.8</v>
      </c>
      <c r="M87">
        <v>668.5</v>
      </c>
      <c r="N87">
        <v>550.9</v>
      </c>
      <c r="O87">
        <v>770.1</v>
      </c>
      <c r="P87">
        <v>1061.5999999999999</v>
      </c>
      <c r="Q87">
        <v>975.4</v>
      </c>
      <c r="R87">
        <v>1242</v>
      </c>
      <c r="S87">
        <v>1498.9</v>
      </c>
      <c r="T87">
        <v>2030.2</v>
      </c>
      <c r="U87">
        <v>2070.1999999999998</v>
      </c>
      <c r="V87">
        <v>2250.6</v>
      </c>
      <c r="W87" s="92">
        <v>2217.404</v>
      </c>
      <c r="X87" s="92">
        <v>2230.241</v>
      </c>
      <c r="Y87" s="92">
        <v>2272.2330000000002</v>
      </c>
      <c r="Z87" s="92">
        <v>2301.3180000000002</v>
      </c>
      <c r="AA87" s="92">
        <v>2303.4609999999998</v>
      </c>
    </row>
    <row r="88" spans="1:27" ht="13.5">
      <c r="A88">
        <v>86</v>
      </c>
      <c r="B88" s="58" t="s">
        <v>133</v>
      </c>
      <c r="C88" t="s">
        <v>64</v>
      </c>
      <c r="D88">
        <v>40.880000000000003</v>
      </c>
      <c r="E88">
        <v>69.31</v>
      </c>
      <c r="F88">
        <v>71.69</v>
      </c>
      <c r="G88">
        <v>105.88</v>
      </c>
      <c r="H88">
        <v>107.28</v>
      </c>
      <c r="I88">
        <v>140.02000000000001</v>
      </c>
      <c r="J88">
        <v>155.44999999999999</v>
      </c>
      <c r="K88">
        <v>175.89</v>
      </c>
      <c r="L88">
        <v>222.76</v>
      </c>
      <c r="M88">
        <v>402.17</v>
      </c>
      <c r="N88">
        <v>428.79</v>
      </c>
      <c r="O88">
        <v>502.84</v>
      </c>
      <c r="P88">
        <v>722.05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 s="92">
        <v>0</v>
      </c>
      <c r="X88" s="92">
        <v>0</v>
      </c>
      <c r="Y88" s="92">
        <v>0</v>
      </c>
      <c r="Z88" s="92">
        <v>0</v>
      </c>
      <c r="AA88" s="92">
        <v>0</v>
      </c>
    </row>
    <row r="89" spans="1:27" ht="13.5">
      <c r="A89">
        <v>87</v>
      </c>
      <c r="B89" s="58" t="s">
        <v>486</v>
      </c>
      <c r="C89" t="s">
        <v>324</v>
      </c>
      <c r="D89">
        <v>320.52999999999997</v>
      </c>
      <c r="E89">
        <v>391.76</v>
      </c>
      <c r="F89">
        <v>489.09</v>
      </c>
      <c r="G89">
        <v>417.62</v>
      </c>
      <c r="H89">
        <v>655.54</v>
      </c>
      <c r="I89">
        <v>907.19</v>
      </c>
      <c r="J89">
        <v>982.32</v>
      </c>
      <c r="K89">
        <v>1319.13</v>
      </c>
      <c r="L89">
        <v>1777.44</v>
      </c>
      <c r="M89">
        <v>2073.2199999999998</v>
      </c>
      <c r="N89">
        <v>2665.67</v>
      </c>
      <c r="O89">
        <v>2956.17</v>
      </c>
      <c r="P89">
        <v>3479.46</v>
      </c>
      <c r="Q89">
        <v>3586.55</v>
      </c>
      <c r="R89">
        <v>3163.45</v>
      </c>
      <c r="S89">
        <v>4389.54</v>
      </c>
      <c r="T89">
        <v>5475.92</v>
      </c>
      <c r="U89">
        <v>5782.52</v>
      </c>
      <c r="V89">
        <v>7070.2240300000003</v>
      </c>
      <c r="W89" s="92">
        <v>8562.8310000000001</v>
      </c>
      <c r="X89" s="92">
        <v>10560.45</v>
      </c>
      <c r="Y89" s="92">
        <v>12763.65</v>
      </c>
      <c r="Z89" s="92">
        <v>15444.58</v>
      </c>
      <c r="AA89" s="92">
        <v>18738.86</v>
      </c>
    </row>
    <row r="90" spans="1:27" ht="13.5">
      <c r="A90">
        <v>88</v>
      </c>
      <c r="B90" s="58" t="s">
        <v>487</v>
      </c>
      <c r="C90" t="s">
        <v>400</v>
      </c>
      <c r="D90">
        <v>619.740912606341</v>
      </c>
      <c r="E90">
        <v>540.20959735245401</v>
      </c>
      <c r="F90">
        <v>633.04426611441795</v>
      </c>
      <c r="G90">
        <v>505.47083030743102</v>
      </c>
      <c r="H90">
        <v>723.07522611956699</v>
      </c>
      <c r="I90">
        <v>955.94309799789198</v>
      </c>
      <c r="J90">
        <v>982.32</v>
      </c>
      <c r="K90">
        <v>1245.4021903323201</v>
      </c>
      <c r="L90">
        <v>1622.4920127795499</v>
      </c>
      <c r="M90">
        <v>1746.45775419088</v>
      </c>
      <c r="N90">
        <v>2080.44173885897</v>
      </c>
      <c r="O90">
        <v>2126.74100719424</v>
      </c>
      <c r="P90">
        <v>2281.9123819517299</v>
      </c>
      <c r="Q90">
        <v>2144.0399330463802</v>
      </c>
      <c r="R90">
        <v>1929.8743289409399</v>
      </c>
      <c r="S90">
        <v>2467.0038779295201</v>
      </c>
      <c r="T90">
        <v>2810.4701293368898</v>
      </c>
      <c r="U90">
        <v>2931.7177043196102</v>
      </c>
      <c r="V90">
        <v>3608.17761163562</v>
      </c>
      <c r="W90" s="92">
        <v>4224.0720000000001</v>
      </c>
      <c r="X90" s="92">
        <v>5009.1379999999999</v>
      </c>
      <c r="Y90" s="92">
        <v>5821.33</v>
      </c>
      <c r="Z90" s="92">
        <v>6773.14</v>
      </c>
      <c r="AA90" s="92">
        <v>7939.9319999999998</v>
      </c>
    </row>
    <row r="91" spans="1:27" ht="13.5">
      <c r="A91">
        <v>89</v>
      </c>
      <c r="B91" s="58" t="s">
        <v>328</v>
      </c>
      <c r="C91" t="s">
        <v>325</v>
      </c>
      <c r="D91">
        <v>101.27</v>
      </c>
      <c r="E91">
        <v>123.77</v>
      </c>
      <c r="F91">
        <v>221.94</v>
      </c>
      <c r="G91">
        <v>408.95</v>
      </c>
      <c r="H91">
        <v>424.66</v>
      </c>
      <c r="I91">
        <v>482.39</v>
      </c>
      <c r="J91">
        <v>650.24</v>
      </c>
      <c r="K91">
        <v>860.2</v>
      </c>
      <c r="L91">
        <v>949.16</v>
      </c>
      <c r="M91">
        <v>1026.9100000000001</v>
      </c>
      <c r="N91">
        <v>1256.19</v>
      </c>
      <c r="O91">
        <v>1575.97</v>
      </c>
      <c r="P91">
        <v>1823.57</v>
      </c>
      <c r="Q91">
        <v>1872.67</v>
      </c>
      <c r="R91">
        <v>2185.48</v>
      </c>
      <c r="S91">
        <v>2860.5</v>
      </c>
      <c r="T91">
        <v>3346.93</v>
      </c>
      <c r="U91">
        <v>4200.43</v>
      </c>
      <c r="V91">
        <v>4916.3872179999998</v>
      </c>
      <c r="W91" s="92">
        <v>5957.5330000000004</v>
      </c>
      <c r="X91" s="92">
        <v>7139.8739999999998</v>
      </c>
      <c r="Y91" s="92">
        <v>8512.2420000000002</v>
      </c>
      <c r="Z91" s="92">
        <v>10145.67</v>
      </c>
      <c r="AA91" s="92">
        <v>12124.17</v>
      </c>
    </row>
    <row r="92" spans="1:27" ht="13.5">
      <c r="A92">
        <v>90</v>
      </c>
      <c r="B92" s="58" t="s">
        <v>329</v>
      </c>
      <c r="C92" t="s">
        <v>401</v>
      </c>
      <c r="D92">
        <v>195.80433101314699</v>
      </c>
      <c r="E92">
        <v>170.670159955874</v>
      </c>
      <c r="F92">
        <v>287.26378462334901</v>
      </c>
      <c r="G92">
        <v>494.97700314693702</v>
      </c>
      <c r="H92">
        <v>468.409441870725</v>
      </c>
      <c r="I92">
        <v>508.31401475236999</v>
      </c>
      <c r="J92">
        <v>650.24</v>
      </c>
      <c r="K92">
        <v>812.12235649546801</v>
      </c>
      <c r="L92">
        <v>866.41716111364599</v>
      </c>
      <c r="M92">
        <v>865.05770364754403</v>
      </c>
      <c r="N92">
        <v>980.40271599157097</v>
      </c>
      <c r="O92">
        <v>1133.7913669064701</v>
      </c>
      <c r="P92">
        <v>1195.9404512067099</v>
      </c>
      <c r="Q92">
        <v>1119.48230511716</v>
      </c>
      <c r="R92">
        <v>1333.2601268911601</v>
      </c>
      <c r="S92">
        <v>1607.6546956668301</v>
      </c>
      <c r="T92">
        <v>1717.78382262369</v>
      </c>
      <c r="U92">
        <v>2129.603528696</v>
      </c>
      <c r="V92">
        <v>2509.0008767542699</v>
      </c>
      <c r="W92" s="92">
        <v>2938.87</v>
      </c>
      <c r="X92" s="92">
        <v>3386.6559999999999</v>
      </c>
      <c r="Y92" s="92">
        <v>3882.319</v>
      </c>
      <c r="Z92" s="92">
        <v>4449.3289999999997</v>
      </c>
      <c r="AA92" s="92">
        <v>5137.1869999999999</v>
      </c>
    </row>
    <row r="93" spans="1:27" ht="13.5">
      <c r="A93">
        <v>91</v>
      </c>
      <c r="B93" s="58" t="s">
        <v>134</v>
      </c>
      <c r="C93" t="s">
        <v>59</v>
      </c>
      <c r="D93">
        <v>2497</v>
      </c>
      <c r="E93">
        <v>3868.48</v>
      </c>
      <c r="F93">
        <v>4554.93</v>
      </c>
      <c r="G93">
        <v>5022.1000000000004</v>
      </c>
      <c r="H93">
        <v>5668.7</v>
      </c>
      <c r="I93">
        <v>6043.06</v>
      </c>
      <c r="J93">
        <v>6674</v>
      </c>
      <c r="K93">
        <v>7456.03</v>
      </c>
      <c r="L93">
        <v>8564.09</v>
      </c>
      <c r="M93">
        <v>9824.2999999999902</v>
      </c>
      <c r="N93">
        <v>11620.94</v>
      </c>
      <c r="O93">
        <v>13789.91</v>
      </c>
      <c r="P93">
        <v>16993.78</v>
      </c>
      <c r="Q93">
        <v>19074.849999999999</v>
      </c>
      <c r="R93">
        <v>17985.95</v>
      </c>
      <c r="S93">
        <v>20743.36</v>
      </c>
      <c r="T93">
        <v>24343.99</v>
      </c>
      <c r="U93">
        <v>26167.279999999999</v>
      </c>
      <c r="V93">
        <v>26824.925739999999</v>
      </c>
      <c r="W93" s="92">
        <v>29176.36</v>
      </c>
      <c r="X93" s="92">
        <v>31860.59</v>
      </c>
      <c r="Y93" s="92">
        <v>34957.440000000002</v>
      </c>
      <c r="Z93" s="92">
        <v>38355.300000000003</v>
      </c>
      <c r="AA93" s="92">
        <v>41881.11</v>
      </c>
    </row>
    <row r="94" spans="1:27" ht="13.5">
      <c r="A94">
        <v>92</v>
      </c>
      <c r="B94" s="58" t="s">
        <v>488</v>
      </c>
      <c r="C94" t="s">
        <v>402</v>
      </c>
      <c r="D94">
        <v>0.81950000000000001</v>
      </c>
      <c r="E94">
        <v>0.84909999999999997</v>
      </c>
      <c r="F94">
        <v>0.88260000000000005</v>
      </c>
      <c r="G94">
        <v>0.90159999999999996</v>
      </c>
      <c r="H94">
        <v>0.9345</v>
      </c>
      <c r="I94">
        <v>0.97860000000000003</v>
      </c>
      <c r="J94">
        <v>1</v>
      </c>
      <c r="K94">
        <v>1.0248999999999999</v>
      </c>
      <c r="L94">
        <v>1.0608</v>
      </c>
      <c r="M94">
        <v>1.1144000000000001</v>
      </c>
      <c r="N94">
        <v>1.1575</v>
      </c>
      <c r="O94">
        <v>1.2159</v>
      </c>
      <c r="P94">
        <v>1.2763</v>
      </c>
      <c r="Q94">
        <v>1.3066</v>
      </c>
      <c r="R94">
        <v>1.2898000000000001</v>
      </c>
      <c r="S94">
        <v>1.3479000000000001</v>
      </c>
      <c r="T94">
        <v>1.3925000000000001</v>
      </c>
      <c r="U94">
        <v>1.4294</v>
      </c>
      <c r="V94">
        <v>1.4624999999999999</v>
      </c>
      <c r="W94" s="92">
        <v>1.513746</v>
      </c>
      <c r="X94" s="92">
        <v>1.57142</v>
      </c>
      <c r="Y94" s="92">
        <v>1.6326579999999999</v>
      </c>
      <c r="Z94" s="92">
        <v>1.6970339999999999</v>
      </c>
      <c r="AA94" s="92">
        <v>1.764915</v>
      </c>
    </row>
    <row r="95" spans="1:27" ht="13.5">
      <c r="A95">
        <v>93</v>
      </c>
      <c r="B95" s="58" t="s">
        <v>489</v>
      </c>
      <c r="C95" t="s">
        <v>403</v>
      </c>
      <c r="D95">
        <v>4827.9195668986804</v>
      </c>
      <c r="E95">
        <v>5334.36293436293</v>
      </c>
      <c r="F95">
        <v>5895.5863318664196</v>
      </c>
      <c r="G95">
        <v>6078.5524086177602</v>
      </c>
      <c r="H95">
        <v>6252.7024045885701</v>
      </c>
      <c r="I95">
        <v>6367.8187565858798</v>
      </c>
      <c r="J95">
        <v>6674</v>
      </c>
      <c r="K95">
        <v>7039.3032477341403</v>
      </c>
      <c r="L95">
        <v>7817.5171154723803</v>
      </c>
      <c r="M95">
        <v>8275.8824024934693</v>
      </c>
      <c r="N95">
        <v>9069.6480137360395</v>
      </c>
      <c r="O95">
        <v>9920.7985611510794</v>
      </c>
      <c r="P95">
        <v>11144.9239244491</v>
      </c>
      <c r="Q95">
        <v>11402.9471544715</v>
      </c>
      <c r="R95">
        <v>10972.395070766201</v>
      </c>
      <c r="S95">
        <v>11658.157702467201</v>
      </c>
      <c r="T95">
        <v>12494.349209607801</v>
      </c>
      <c r="U95">
        <v>13266.720746298901</v>
      </c>
      <c r="V95">
        <v>13689.678867057901</v>
      </c>
      <c r="W95" s="92">
        <v>14392.79</v>
      </c>
      <c r="X95" s="92">
        <v>15112.43</v>
      </c>
      <c r="Y95" s="92">
        <v>15943.62</v>
      </c>
      <c r="Z95" s="92">
        <v>16820.509999999998</v>
      </c>
      <c r="AA95" s="92">
        <v>17745.64</v>
      </c>
    </row>
    <row r="96" spans="1:27" ht="13.5">
      <c r="A96">
        <v>94</v>
      </c>
      <c r="B96" s="80" t="s">
        <v>490</v>
      </c>
      <c r="C96" s="13" t="s">
        <v>287</v>
      </c>
      <c r="D96">
        <v>4.80576692030436E-3</v>
      </c>
      <c r="E96">
        <v>0</v>
      </c>
      <c r="F96">
        <v>2.9199131490494899E-3</v>
      </c>
      <c r="G96">
        <v>5.1372931642141703E-3</v>
      </c>
      <c r="H96">
        <v>1.2295588053698301E-2</v>
      </c>
      <c r="I96">
        <v>8.1432254520060997E-3</v>
      </c>
      <c r="J96">
        <v>8.4057536709619407E-3</v>
      </c>
      <c r="K96">
        <v>5.2709015387545303E-3</v>
      </c>
      <c r="L96">
        <v>6.0368352037402703E-3</v>
      </c>
      <c r="M96">
        <v>1.53089787567562E-2</v>
      </c>
      <c r="N96">
        <v>1.39317473457396E-2</v>
      </c>
      <c r="O96">
        <v>1.69979354470043E-2</v>
      </c>
      <c r="P96">
        <v>7.7498943731176897E-3</v>
      </c>
      <c r="Q96">
        <v>2.197E-2</v>
      </c>
      <c r="R96">
        <v>2.9600000000000001E-2</v>
      </c>
      <c r="S96">
        <v>2.0389999999999998E-2</v>
      </c>
      <c r="T96">
        <v>0.12454999999999999</v>
      </c>
      <c r="U96">
        <v>1.3729999999999999E-2</v>
      </c>
      <c r="V96">
        <v>5.9389999999999998E-2</v>
      </c>
      <c r="W96" s="92">
        <v>7.1934928420960095E-2</v>
      </c>
      <c r="X96" s="92">
        <v>4.4212018386437103E-2</v>
      </c>
      <c r="Y96" s="92">
        <v>2.2627790331032599E-2</v>
      </c>
      <c r="Z96" s="92">
        <v>4.22994337806296E-2</v>
      </c>
      <c r="AA96" s="92">
        <v>4.1953395650907201E-2</v>
      </c>
    </row>
    <row r="97" spans="1:27" ht="13.5">
      <c r="A97">
        <v>95</v>
      </c>
      <c r="B97" s="58" t="s">
        <v>491</v>
      </c>
      <c r="C97" t="s">
        <v>404</v>
      </c>
      <c r="D97">
        <v>1.1613936724068801E-3</v>
      </c>
      <c r="E97">
        <v>5.4026387625113704E-3</v>
      </c>
      <c r="F97">
        <v>5.68395123525498E-3</v>
      </c>
      <c r="G97">
        <v>1.4617391131199999E-2</v>
      </c>
      <c r="H97">
        <v>9.2896078465962203E-3</v>
      </c>
      <c r="I97">
        <v>3.1606503989700498E-3</v>
      </c>
      <c r="J97">
        <v>8.3608031165717696E-4</v>
      </c>
      <c r="K97">
        <v>2.0520303700494701E-3</v>
      </c>
      <c r="L97">
        <v>3.5368614762339001E-3</v>
      </c>
      <c r="M97">
        <v>7.4000183219160602E-3</v>
      </c>
      <c r="N97">
        <v>3.7785239404041299E-2</v>
      </c>
      <c r="O97">
        <v>5.2103313219593099E-2</v>
      </c>
      <c r="P97">
        <v>5.2277951109170502E-2</v>
      </c>
      <c r="Q97">
        <v>3.6582201170651397E-2</v>
      </c>
      <c r="R97">
        <v>1.1759178692257E-2</v>
      </c>
      <c r="S97">
        <v>1.0600982675901999E-2</v>
      </c>
      <c r="T97">
        <v>1.5500745769284299E-2</v>
      </c>
      <c r="U97">
        <v>1.0680513985404601E-2</v>
      </c>
      <c r="V97">
        <v>4.68482191593198E-3</v>
      </c>
      <c r="W97" s="92">
        <v>3.4274323459129201E-3</v>
      </c>
      <c r="X97" s="92">
        <v>3.4525412115720298E-3</v>
      </c>
      <c r="Y97" s="92">
        <v>2.0024349609124598E-3</v>
      </c>
      <c r="Z97" s="92">
        <v>1.82504112860543E-3</v>
      </c>
      <c r="AA97" s="92">
        <v>1.1938556547331199E-3</v>
      </c>
    </row>
    <row r="98" spans="1:27" ht="13.5">
      <c r="A98">
        <v>96</v>
      </c>
      <c r="B98" s="58" t="s">
        <v>492</v>
      </c>
      <c r="C98" t="s">
        <v>405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1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 s="92">
        <v>0</v>
      </c>
      <c r="X98" s="92">
        <v>0</v>
      </c>
      <c r="Y98" s="92">
        <v>0</v>
      </c>
      <c r="Z98" s="92">
        <v>0</v>
      </c>
      <c r="AA98" s="92">
        <v>0</v>
      </c>
    </row>
    <row r="99" spans="1:27" ht="13.5">
      <c r="A99">
        <v>97</v>
      </c>
      <c r="B99" s="58" t="s">
        <v>492</v>
      </c>
      <c r="C99" t="s">
        <v>552</v>
      </c>
      <c r="D99">
        <v>1</v>
      </c>
      <c r="E99">
        <v>1</v>
      </c>
      <c r="F99">
        <v>1</v>
      </c>
      <c r="G99">
        <v>1</v>
      </c>
      <c r="H99">
        <v>1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 s="92">
        <v>0</v>
      </c>
      <c r="X99" s="92">
        <v>0</v>
      </c>
      <c r="Y99" s="92">
        <v>0</v>
      </c>
      <c r="Z99" s="92">
        <v>0</v>
      </c>
      <c r="AA99" s="92">
        <v>0</v>
      </c>
    </row>
    <row r="100" spans="1:27" ht="13.5">
      <c r="A100">
        <v>98</v>
      </c>
      <c r="B100" s="58" t="s">
        <v>492</v>
      </c>
      <c r="C100" t="s">
        <v>406</v>
      </c>
      <c r="D100">
        <v>0</v>
      </c>
      <c r="E100">
        <v>0</v>
      </c>
      <c r="F100">
        <v>1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 s="92">
        <v>0</v>
      </c>
      <c r="X100" s="92">
        <v>0</v>
      </c>
      <c r="Y100" s="92">
        <v>0</v>
      </c>
      <c r="Z100" s="92">
        <v>0</v>
      </c>
      <c r="AA100" s="92">
        <v>0</v>
      </c>
    </row>
    <row r="101" spans="1:27" ht="13.5">
      <c r="A101">
        <v>99</v>
      </c>
      <c r="B101" s="58" t="s">
        <v>492</v>
      </c>
      <c r="C101" t="s">
        <v>407</v>
      </c>
      <c r="D101">
        <v>0</v>
      </c>
      <c r="E101">
        <v>0</v>
      </c>
      <c r="F101">
        <v>0</v>
      </c>
      <c r="G101">
        <v>1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 s="92">
        <v>0</v>
      </c>
      <c r="X101" s="92">
        <v>0</v>
      </c>
      <c r="Y101" s="92">
        <v>0</v>
      </c>
      <c r="Z101" s="92">
        <v>0</v>
      </c>
      <c r="AA101" s="92">
        <v>0</v>
      </c>
    </row>
    <row r="102" spans="1:27" ht="13.5">
      <c r="A102">
        <v>100</v>
      </c>
      <c r="B102" s="58" t="s">
        <v>493</v>
      </c>
      <c r="C102" t="s">
        <v>250</v>
      </c>
      <c r="D102">
        <v>1.6272</v>
      </c>
      <c r="E102">
        <v>0.39378134403209603</v>
      </c>
      <c r="F102">
        <v>7.0955670696603398E-2</v>
      </c>
      <c r="G102">
        <v>3.5613492810106097E-2</v>
      </c>
      <c r="H102">
        <v>0.191409291461199</v>
      </c>
      <c r="I102">
        <v>4.04095414442871E-2</v>
      </c>
      <c r="J102">
        <v>4.6901172529313098E-2</v>
      </c>
      <c r="K102">
        <v>5.5800000000000002E-2</v>
      </c>
      <c r="L102">
        <v>4.7831028603902301E-2</v>
      </c>
      <c r="M102">
        <v>5.6585013106752201E-2</v>
      </c>
      <c r="N102">
        <v>8.2470698947728599E-2</v>
      </c>
      <c r="O102">
        <v>9.1598830316920801E-2</v>
      </c>
      <c r="P102">
        <v>9.2455835505357506E-2</v>
      </c>
      <c r="Q102">
        <v>0.100006627344423</v>
      </c>
      <c r="R102">
        <v>1.7291239908422601E-2</v>
      </c>
      <c r="S102">
        <v>7.1099999999999997E-2</v>
      </c>
      <c r="T102">
        <v>8.5400000000000004E-2</v>
      </c>
      <c r="U102">
        <v>-9.4000000000000004E-3</v>
      </c>
      <c r="V102">
        <v>-5.1000000000000004E-3</v>
      </c>
      <c r="W102" s="92">
        <v>3.5000000000000003E-2</v>
      </c>
      <c r="X102" s="92">
        <v>0.04</v>
      </c>
      <c r="Y102" s="92">
        <v>0.04</v>
      </c>
      <c r="Z102" s="92">
        <v>0.04</v>
      </c>
      <c r="AA102" s="92">
        <v>3.5000000000000003E-2</v>
      </c>
    </row>
    <row r="103" spans="1:27" ht="13.5">
      <c r="A103">
        <v>101</v>
      </c>
      <c r="B103" s="58" t="s">
        <v>494</v>
      </c>
      <c r="C103" t="s">
        <v>408</v>
      </c>
      <c r="D103">
        <v>0.57379999999999998</v>
      </c>
      <c r="E103">
        <v>0.13762486126526</v>
      </c>
      <c r="F103">
        <v>7.2613240418118299E-2</v>
      </c>
      <c r="G103">
        <v>0.106548856548856</v>
      </c>
      <c r="H103">
        <v>0.108971348050728</v>
      </c>
      <c r="I103">
        <v>4.6378653113087601E-2</v>
      </c>
      <c r="J103">
        <v>3.4001214329083297E-2</v>
      </c>
      <c r="K103">
        <v>5.4218046584458598E-2</v>
      </c>
      <c r="L103">
        <v>6.9532120311919604E-2</v>
      </c>
      <c r="M103">
        <v>7.4819894106414403E-2</v>
      </c>
      <c r="N103">
        <v>6.17782443672776E-2</v>
      </c>
      <c r="O103">
        <v>8.7770003042287603E-2</v>
      </c>
      <c r="P103">
        <v>0.109774856663403</v>
      </c>
      <c r="Q103">
        <v>5.5506552419354899E-2</v>
      </c>
      <c r="R103">
        <v>2.9845400823732899E-2</v>
      </c>
      <c r="S103">
        <v>0.1124</v>
      </c>
      <c r="T103">
        <v>2.0400000000000001E-2</v>
      </c>
      <c r="U103">
        <v>-1.37E-2</v>
      </c>
      <c r="V103">
        <v>2.35E-2</v>
      </c>
      <c r="W103" s="92">
        <v>3.5000000000000003E-2</v>
      </c>
      <c r="X103" s="92">
        <v>0.04</v>
      </c>
      <c r="Y103" s="92">
        <v>0.04</v>
      </c>
      <c r="Z103" s="92">
        <v>0.04</v>
      </c>
      <c r="AA103" s="92">
        <v>3.5000000000000003E-2</v>
      </c>
    </row>
    <row r="104" spans="1:27" ht="13.5">
      <c r="A104">
        <v>102</v>
      </c>
      <c r="B104" s="58" t="s">
        <v>495</v>
      </c>
      <c r="C104" t="s">
        <v>352</v>
      </c>
      <c r="D104">
        <v>0.15160000000000001</v>
      </c>
      <c r="E104">
        <v>8.48E-2</v>
      </c>
      <c r="F104">
        <v>6.0100000000000001E-2</v>
      </c>
      <c r="G104">
        <v>5.4899999999999997E-2</v>
      </c>
      <c r="H104">
        <v>5.57E-2</v>
      </c>
      <c r="I104">
        <v>4.5400000000000003E-2</v>
      </c>
      <c r="J104">
        <v>4.2500000000000003E-2</v>
      </c>
      <c r="K104">
        <v>3.4700000000000002E-2</v>
      </c>
      <c r="L104">
        <v>3.5999999999999997E-2</v>
      </c>
      <c r="M104">
        <v>3.6299999999999999E-2</v>
      </c>
      <c r="N104">
        <v>3.7499999999999999E-2</v>
      </c>
      <c r="O104">
        <v>3.6299999999999999E-2</v>
      </c>
      <c r="P104">
        <v>3.78E-2</v>
      </c>
      <c r="Q104">
        <v>5.8299999999999998E-2</v>
      </c>
      <c r="R104">
        <v>2.2599999999999999E-2</v>
      </c>
      <c r="S104">
        <v>3.4000000000000002E-2</v>
      </c>
      <c r="T104">
        <v>4.5100000000000001E-2</v>
      </c>
      <c r="U104">
        <v>3.6400000000000002E-2</v>
      </c>
      <c r="V104">
        <v>3.3500000000000002E-2</v>
      </c>
      <c r="W104" s="92">
        <v>3.6229999999999998E-2</v>
      </c>
      <c r="X104" s="92">
        <v>3.44E-2</v>
      </c>
      <c r="Y104" s="92">
        <v>3.3919999999999999E-2</v>
      </c>
      <c r="Z104" s="92">
        <v>3.3730000000000003E-2</v>
      </c>
      <c r="AA104" s="92">
        <v>3.4000000000000002E-2</v>
      </c>
    </row>
    <row r="105" spans="1:27" ht="13.5">
      <c r="A105">
        <v>103</v>
      </c>
      <c r="B105" s="58" t="s">
        <v>496</v>
      </c>
      <c r="C105" t="s">
        <v>409</v>
      </c>
      <c r="D105">
        <v>5.9271125350420497E-3</v>
      </c>
      <c r="E105">
        <v>3.36049301017453E-3</v>
      </c>
      <c r="F105">
        <v>8.34260899728426E-3</v>
      </c>
      <c r="G105">
        <v>1.38388323609645E-2</v>
      </c>
      <c r="H105">
        <v>1.6917459029407101E-2</v>
      </c>
      <c r="I105">
        <v>1.3900242592329E-2</v>
      </c>
      <c r="J105">
        <v>1.88792328438717E-3</v>
      </c>
      <c r="K105">
        <v>-3.9967650344754496E-3</v>
      </c>
      <c r="L105">
        <v>-2.8841359677443802E-3</v>
      </c>
      <c r="M105">
        <v>-2.6342843764950101E-2</v>
      </c>
      <c r="N105">
        <v>-8.3556063450977193E-3</v>
      </c>
      <c r="O105">
        <v>-3.13054980054257E-3</v>
      </c>
      <c r="P105">
        <v>-5.8845059780696205E-4</v>
      </c>
      <c r="Q105">
        <v>-1.1743211611100399E-3</v>
      </c>
      <c r="R105">
        <v>-1.10141527136459E-2</v>
      </c>
      <c r="S105">
        <v>-1.2919796985637799E-3</v>
      </c>
      <c r="T105">
        <v>-9.7026001078705595E-4</v>
      </c>
      <c r="U105">
        <v>-3.2865471688306902E-4</v>
      </c>
      <c r="V105">
        <v>-7.9962942704496704E-4</v>
      </c>
      <c r="W105" s="92">
        <v>-4.4556620496867999E-4</v>
      </c>
      <c r="X105" s="92">
        <v>-1.1926960549067001E-3</v>
      </c>
      <c r="Y105" s="92">
        <v>-1.14424854909284E-3</v>
      </c>
      <c r="Z105" s="92">
        <v>-1.04288064491739E-3</v>
      </c>
      <c r="AA105" s="92">
        <v>-9.5508452378649902E-4</v>
      </c>
    </row>
    <row r="106" spans="1:27" ht="13.5">
      <c r="A106">
        <v>104</v>
      </c>
      <c r="B106" s="58" t="s">
        <v>497</v>
      </c>
      <c r="C106" t="s">
        <v>410</v>
      </c>
      <c r="D106">
        <v>4.80576692030436E-3</v>
      </c>
      <c r="E106">
        <v>-1.3183472578377001E-3</v>
      </c>
      <c r="F106">
        <v>-2.1076064835244398E-3</v>
      </c>
      <c r="G106">
        <v>-1.09515939547201E-3</v>
      </c>
      <c r="H106">
        <v>0</v>
      </c>
      <c r="I106">
        <v>0</v>
      </c>
      <c r="J106" s="104">
        <v>1.49835181300569E-5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-8.8611615295379302E-4</v>
      </c>
      <c r="W106" s="92">
        <v>0</v>
      </c>
      <c r="X106" s="92">
        <v>0</v>
      </c>
      <c r="Y106" s="92">
        <v>0</v>
      </c>
      <c r="Z106" s="92">
        <v>0</v>
      </c>
      <c r="AA106" s="92">
        <v>0</v>
      </c>
    </row>
    <row r="107" spans="1:27" ht="13.5">
      <c r="A107">
        <v>105</v>
      </c>
      <c r="B107" s="58" t="s">
        <v>498</v>
      </c>
      <c r="C107" t="s">
        <v>411</v>
      </c>
      <c r="D107">
        <v>4.3331998398077602E-2</v>
      </c>
      <c r="E107">
        <v>2.4531598974274101E-2</v>
      </c>
      <c r="F107">
        <v>2.4413108434158101E-2</v>
      </c>
      <c r="G107">
        <v>1.9951812986599201E-2</v>
      </c>
      <c r="H107">
        <v>2.4414768818247501E-2</v>
      </c>
      <c r="I107">
        <v>7.35389024765598E-3</v>
      </c>
      <c r="J107">
        <v>2.5666766556787499E-2</v>
      </c>
      <c r="K107">
        <v>2.34038757891263E-2</v>
      </c>
      <c r="L107">
        <v>1.73853847869417E-2</v>
      </c>
      <c r="M107">
        <v>1.8199769958164899E-2</v>
      </c>
      <c r="N107">
        <v>1.0962968572249701E-2</v>
      </c>
      <c r="O107">
        <v>1.2523649537959199E-2</v>
      </c>
      <c r="P107">
        <v>9.7800489355517103E-3</v>
      </c>
      <c r="Q107">
        <v>5.6262565629611697E-2</v>
      </c>
      <c r="R107">
        <v>4.3750816609631399E-2</v>
      </c>
      <c r="S107">
        <v>6.14895561760486E-2</v>
      </c>
      <c r="T107">
        <v>5.6481291686366897E-2</v>
      </c>
      <c r="U107">
        <v>2.6364604957030299E-2</v>
      </c>
      <c r="V107">
        <v>2.1837152716755199E-2</v>
      </c>
      <c r="W107" s="92">
        <v>3.5508199103657802E-2</v>
      </c>
      <c r="X107" s="92">
        <v>3.17006056698887E-2</v>
      </c>
      <c r="Y107" s="92">
        <v>2.57455923545888E-2</v>
      </c>
      <c r="Z107" s="92">
        <v>2.6072016122934701E-2</v>
      </c>
      <c r="AA107" s="92">
        <v>2.3877113094662401E-2</v>
      </c>
    </row>
    <row r="108" spans="1:27" ht="13.5">
      <c r="A108">
        <v>106</v>
      </c>
      <c r="B108" s="58" t="s">
        <v>499</v>
      </c>
      <c r="C108" t="s">
        <v>339</v>
      </c>
      <c r="D108">
        <v>9.9500000000000005E-2</v>
      </c>
      <c r="E108">
        <v>-1.43E-2</v>
      </c>
      <c r="F108">
        <v>-5.67E-2</v>
      </c>
      <c r="G108">
        <v>-6.6500000000000004E-2</v>
      </c>
      <c r="H108">
        <v>-2.1000000000000001E-2</v>
      </c>
      <c r="I108">
        <v>8.8000000000000005E-3</v>
      </c>
      <c r="J108">
        <v>-4.0399999999999998E-2</v>
      </c>
      <c r="K108">
        <v>-7.4000000000000003E-3</v>
      </c>
      <c r="L108">
        <v>9.4899999999999998E-2</v>
      </c>
      <c r="M108">
        <v>9.5600000000000004E-2</v>
      </c>
      <c r="N108">
        <v>5.6099999999999997E-2</v>
      </c>
      <c r="O108">
        <v>5.33E-2</v>
      </c>
      <c r="P108">
        <v>7.9200000000000007E-2</v>
      </c>
      <c r="Q108">
        <v>0.1231</v>
      </c>
      <c r="R108">
        <v>-0.12820000000000001</v>
      </c>
      <c r="S108">
        <v>5.9799999999999999E-2</v>
      </c>
      <c r="T108">
        <v>0.125</v>
      </c>
      <c r="U108">
        <v>-1.2800000000000001E-2</v>
      </c>
      <c r="V108">
        <v>1.5299999999999999E-2</v>
      </c>
      <c r="W108" s="92">
        <v>0.03</v>
      </c>
      <c r="X108" s="92">
        <v>0.03</v>
      </c>
      <c r="Y108" s="92">
        <v>0.03</v>
      </c>
      <c r="Z108" s="92">
        <v>0.03</v>
      </c>
      <c r="AA108" s="92">
        <v>0.03</v>
      </c>
    </row>
    <row r="109" spans="1:27" ht="13.5">
      <c r="A109">
        <v>107</v>
      </c>
      <c r="B109" s="58" t="s">
        <v>307</v>
      </c>
      <c r="C109" t="s">
        <v>252</v>
      </c>
      <c r="D109">
        <v>1.6223000000000001</v>
      </c>
      <c r="E109">
        <v>0.40216550657385902</v>
      </c>
      <c r="F109">
        <v>6.5361279646993994E-2</v>
      </c>
      <c r="G109">
        <v>6.9376132539477206E-2</v>
      </c>
      <c r="H109">
        <v>9.7312999273783493E-2</v>
      </c>
      <c r="I109">
        <v>4.6768144716523297E-2</v>
      </c>
      <c r="J109">
        <v>5.3740779768176997E-2</v>
      </c>
      <c r="K109">
        <v>5.9199999999999899E-2</v>
      </c>
      <c r="L109">
        <v>3.42711480362538E-2</v>
      </c>
      <c r="M109">
        <v>8.3614787768142504E-2</v>
      </c>
      <c r="N109">
        <v>7.9353045236290207E-2</v>
      </c>
      <c r="O109">
        <v>8.48357137282445E-2</v>
      </c>
      <c r="P109">
        <v>9.6978417266187097E-2</v>
      </c>
      <c r="Q109">
        <v>9.7061909758656903E-2</v>
      </c>
      <c r="R109">
        <v>-2.0086083213773299E-2</v>
      </c>
      <c r="S109">
        <v>8.5400000000000004E-2</v>
      </c>
      <c r="T109">
        <v>9.5000000000000001E-2</v>
      </c>
      <c r="U109">
        <v>1.23E-2</v>
      </c>
      <c r="V109">
        <v>-6.4999999999999997E-3</v>
      </c>
      <c r="W109" s="92">
        <v>3.5000000000000003E-2</v>
      </c>
      <c r="X109" s="92">
        <v>0.04</v>
      </c>
      <c r="Y109" s="92">
        <v>0.04</v>
      </c>
      <c r="Z109" s="92">
        <v>0.04</v>
      </c>
      <c r="AA109" s="92">
        <v>3.5000000000000003E-2</v>
      </c>
    </row>
    <row r="110" spans="1:27" ht="13.5">
      <c r="A110">
        <v>108</v>
      </c>
      <c r="B110" s="58" t="s">
        <v>500</v>
      </c>
      <c r="C110" t="s">
        <v>412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4.0444232566384401E-4</v>
      </c>
      <c r="O110">
        <v>4.9311416825780505E-4</v>
      </c>
      <c r="P110">
        <v>7.9440830703939903E-4</v>
      </c>
      <c r="Q110">
        <v>6.5007064275734799E-4</v>
      </c>
      <c r="R110">
        <v>7.9784498455738996E-4</v>
      </c>
      <c r="S110">
        <v>6.3634820974036897E-4</v>
      </c>
      <c r="T110">
        <v>5.2785102195654799E-4</v>
      </c>
      <c r="U110">
        <v>6.3820160138921504E-4</v>
      </c>
      <c r="V110">
        <v>5.5396239095049904E-4</v>
      </c>
      <c r="W110" s="92">
        <v>5.4838917534606702E-4</v>
      </c>
      <c r="X110" s="92">
        <v>5.6496128916633302E-4</v>
      </c>
      <c r="Y110" s="92">
        <v>7.1515534318302397E-4</v>
      </c>
      <c r="Z110" s="92">
        <v>6.7787241919630402E-4</v>
      </c>
      <c r="AA110" s="92">
        <v>6.4468205355588698E-4</v>
      </c>
    </row>
    <row r="111" spans="1:27" ht="13.5">
      <c r="A111">
        <v>109</v>
      </c>
      <c r="B111" s="58" t="s">
        <v>501</v>
      </c>
      <c r="C111" t="s">
        <v>413</v>
      </c>
      <c r="D111">
        <v>-7.6091309571485704E-4</v>
      </c>
      <c r="E111">
        <v>-3.61899247249565E-4</v>
      </c>
      <c r="F111">
        <v>4.9858065875875102E-2</v>
      </c>
      <c r="G111">
        <v>6.40568686406085E-2</v>
      </c>
      <c r="H111">
        <v>6.9486831195865004E-2</v>
      </c>
      <c r="I111">
        <v>5.36483172432509E-2</v>
      </c>
      <c r="J111">
        <v>2.7045250224752699E-2</v>
      </c>
      <c r="K111">
        <v>4.0088358013580898E-2</v>
      </c>
      <c r="L111">
        <v>3.8182690747061203E-2</v>
      </c>
      <c r="M111">
        <v>4.3178648860478598E-2</v>
      </c>
      <c r="N111">
        <v>3.5754422619856903E-2</v>
      </c>
      <c r="O111">
        <v>3.8020552708465799E-2</v>
      </c>
      <c r="P111">
        <v>3.7278345371070998E-2</v>
      </c>
      <c r="Q111">
        <v>2.9300361470732401E-2</v>
      </c>
      <c r="R111">
        <v>3.3576208095763602E-2</v>
      </c>
      <c r="S111">
        <v>2.8568177961526001E-2</v>
      </c>
      <c r="T111">
        <v>3.0504448942018099E-2</v>
      </c>
      <c r="U111">
        <v>3.5811899440828299E-2</v>
      </c>
      <c r="V111">
        <v>3.9124059845393598E-2</v>
      </c>
      <c r="W111" s="92">
        <v>3.5999999999999997E-2</v>
      </c>
      <c r="X111" s="92">
        <v>3.3000000000000002E-2</v>
      </c>
      <c r="Y111" s="92">
        <v>0.03</v>
      </c>
      <c r="Z111" s="92">
        <v>2.75E-2</v>
      </c>
      <c r="AA111" s="92">
        <v>2.5000000000000001E-2</v>
      </c>
    </row>
    <row r="112" spans="1:27" ht="13.5">
      <c r="A112">
        <v>110</v>
      </c>
      <c r="B112" s="58" t="s">
        <v>502</v>
      </c>
      <c r="C112" t="s">
        <v>414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1.6489724458739999E-3</v>
      </c>
      <c r="N112">
        <v>8.60343483401514E-3</v>
      </c>
      <c r="O112">
        <v>3.8209096361034901E-2</v>
      </c>
      <c r="P112">
        <v>3.74254580205228E-2</v>
      </c>
      <c r="Q112">
        <v>3.9314594872305597E-2</v>
      </c>
      <c r="R112">
        <v>5.2485412224541901E-2</v>
      </c>
      <c r="S112">
        <v>4.8275689184394399E-2</v>
      </c>
      <c r="T112">
        <v>3.5456389852279703E-2</v>
      </c>
      <c r="U112">
        <v>3.5760690450058197E-2</v>
      </c>
      <c r="V112">
        <v>3.6104852978429899E-2</v>
      </c>
      <c r="W112" s="92">
        <v>3.3623111313405701E-2</v>
      </c>
      <c r="X112" s="92">
        <v>3.0969294667801101E-2</v>
      </c>
      <c r="Y112" s="92">
        <v>3.2325021511872699E-2</v>
      </c>
      <c r="Z112" s="92">
        <v>3.2329299992439102E-2</v>
      </c>
      <c r="AA112" s="92">
        <v>3.22341026777943E-2</v>
      </c>
    </row>
    <row r="113" spans="1:27" ht="13.5">
      <c r="A113">
        <v>111</v>
      </c>
      <c r="B113" s="58" t="s">
        <v>503</v>
      </c>
      <c r="C113" t="s">
        <v>254</v>
      </c>
      <c r="D113">
        <v>1.28854</v>
      </c>
      <c r="E113">
        <v>1.2624299999999999</v>
      </c>
      <c r="F113">
        <v>1.2971200000000001</v>
      </c>
      <c r="G113">
        <v>1.39225</v>
      </c>
      <c r="H113">
        <v>2.0240200000000002</v>
      </c>
      <c r="I113">
        <v>1.9767699999999999</v>
      </c>
      <c r="J113">
        <v>2.0727899999999999</v>
      </c>
      <c r="K113">
        <v>2.19421</v>
      </c>
      <c r="L113">
        <v>2.14588</v>
      </c>
      <c r="M113">
        <v>1.9167400000000001</v>
      </c>
      <c r="N113">
        <v>1.8126100000000001</v>
      </c>
      <c r="O113">
        <v>1.7766</v>
      </c>
      <c r="P113">
        <v>1.67055</v>
      </c>
      <c r="Q113">
        <v>1.4903299999999999</v>
      </c>
      <c r="R113">
        <v>1.6705000000000001</v>
      </c>
      <c r="S113">
        <v>1.7823500000000001</v>
      </c>
      <c r="T113">
        <v>1.68649</v>
      </c>
      <c r="U113">
        <v>1.6512500000000001</v>
      </c>
      <c r="V113">
        <v>1.6633500000000001</v>
      </c>
      <c r="W113" s="92">
        <v>1.76</v>
      </c>
      <c r="X113" s="92">
        <v>1.8</v>
      </c>
      <c r="Y113" s="92">
        <v>1.8</v>
      </c>
      <c r="Z113" s="92">
        <v>1.8</v>
      </c>
      <c r="AA113" s="92">
        <v>1.8</v>
      </c>
    </row>
    <row r="114" spans="1:27" ht="13.5">
      <c r="A114">
        <v>112</v>
      </c>
      <c r="B114" s="58" t="s">
        <v>504</v>
      </c>
      <c r="C114" t="s">
        <v>255</v>
      </c>
      <c r="D114">
        <v>1.2470300000000001</v>
      </c>
      <c r="E114">
        <v>1.27983</v>
      </c>
      <c r="F114">
        <v>1.31647</v>
      </c>
      <c r="G114">
        <v>1.81667</v>
      </c>
      <c r="H114">
        <v>1.9512</v>
      </c>
      <c r="I114">
        <v>1.98068</v>
      </c>
      <c r="J114">
        <v>2.06</v>
      </c>
      <c r="K114">
        <v>2.09</v>
      </c>
      <c r="L114">
        <v>2.0750000000000002</v>
      </c>
      <c r="M114">
        <v>1.825</v>
      </c>
      <c r="N114">
        <v>1.7925</v>
      </c>
      <c r="O114">
        <v>1.7135</v>
      </c>
      <c r="P114">
        <v>1.5915999999999999</v>
      </c>
      <c r="Q114">
        <v>1.667</v>
      </c>
      <c r="R114">
        <v>1.6858</v>
      </c>
      <c r="S114">
        <v>1.7727999999999999</v>
      </c>
      <c r="T114">
        <v>1.6702999999999999</v>
      </c>
      <c r="U114">
        <v>1.6567000000000001</v>
      </c>
      <c r="V114">
        <v>1.7129399999999999</v>
      </c>
      <c r="W114" s="92">
        <v>1.8</v>
      </c>
      <c r="X114" s="92">
        <v>1.8</v>
      </c>
      <c r="Y114" s="92">
        <v>1.8</v>
      </c>
      <c r="Z114" s="92">
        <v>1.8</v>
      </c>
      <c r="AA114" s="92">
        <v>1.8</v>
      </c>
    </row>
    <row r="115" spans="1:27" ht="13.5">
      <c r="A115">
        <v>113</v>
      </c>
      <c r="B115" s="58" t="s">
        <v>505</v>
      </c>
      <c r="C115" t="s">
        <v>415</v>
      </c>
      <c r="D115">
        <v>1.6680016019223001E-2</v>
      </c>
      <c r="E115">
        <v>2.17527297543221E-2</v>
      </c>
      <c r="F115">
        <v>4.6494677195917301E-2</v>
      </c>
      <c r="G115">
        <v>4.8179048605165101E-2</v>
      </c>
      <c r="H115">
        <v>5.6995431051211E-2</v>
      </c>
      <c r="I115">
        <v>5.28556724573312E-2</v>
      </c>
      <c r="J115">
        <v>5.4845669763260399E-2</v>
      </c>
      <c r="K115">
        <v>4.5072243539792597E-2</v>
      </c>
      <c r="L115">
        <v>4.47204548294097E-2</v>
      </c>
      <c r="M115">
        <v>4.41802469387131E-2</v>
      </c>
      <c r="N115">
        <v>4.8025374883615198E-2</v>
      </c>
      <c r="O115">
        <v>5.5286800276433998E-2</v>
      </c>
      <c r="P115">
        <v>5.0077145873372399E-2</v>
      </c>
      <c r="Q115">
        <v>7.22731764601032E-2</v>
      </c>
      <c r="R115">
        <v>8.3726464267942405E-2</v>
      </c>
      <c r="S115">
        <v>7.8270829798065406E-2</v>
      </c>
      <c r="T115">
        <v>6.8007339799268707E-2</v>
      </c>
      <c r="U115">
        <v>7.0988272376800304E-2</v>
      </c>
      <c r="V115">
        <v>8.5554756879636304E-2</v>
      </c>
      <c r="W115" s="92">
        <v>9.6345123243612205E-2</v>
      </c>
      <c r="X115" s="92">
        <v>9.1828180206330101E-2</v>
      </c>
      <c r="Y115" s="92">
        <v>8.7678045074238806E-2</v>
      </c>
      <c r="Z115" s="92">
        <v>8.7993054414904806E-2</v>
      </c>
      <c r="AA115" s="92">
        <v>8.82259328847778E-2</v>
      </c>
    </row>
    <row r="116" spans="1:27" ht="13.5">
      <c r="A116">
        <v>114</v>
      </c>
      <c r="B116" s="58" t="s">
        <v>506</v>
      </c>
      <c r="C116" t="s">
        <v>416</v>
      </c>
      <c r="D116">
        <v>1.9935923107729198E-2</v>
      </c>
      <c r="E116">
        <v>2.99988626023657E-2</v>
      </c>
      <c r="F116">
        <v>3.9914993205164499E-2</v>
      </c>
      <c r="G116">
        <v>4.0783735887377701E-2</v>
      </c>
      <c r="H116">
        <v>3.9829237744103498E-2</v>
      </c>
      <c r="I116">
        <v>3.0519306444086201E-2</v>
      </c>
      <c r="J116">
        <v>3.0792628109080001E-2</v>
      </c>
      <c r="K116">
        <v>3.0103151408993702E-2</v>
      </c>
      <c r="L116">
        <v>3.36953488344938E-2</v>
      </c>
      <c r="M116">
        <v>4.2191301161405903E-2</v>
      </c>
      <c r="N116">
        <v>4.7293936635074203E-2</v>
      </c>
      <c r="O116">
        <v>4.0979237718012602E-2</v>
      </c>
      <c r="P116">
        <v>3.9796913929684798E-2</v>
      </c>
      <c r="Q116">
        <v>5.2849694755135602E-2</v>
      </c>
      <c r="R116">
        <v>5.82860510565191E-2</v>
      </c>
      <c r="S116">
        <v>5.4002823072057698E-2</v>
      </c>
      <c r="T116">
        <v>4.6671478258083397E-2</v>
      </c>
      <c r="U116">
        <v>4.5958540589621802E-2</v>
      </c>
      <c r="V116">
        <v>5.1650899822690097E-2</v>
      </c>
      <c r="W116" s="92">
        <v>5.1342936541775602E-2</v>
      </c>
      <c r="X116" s="92">
        <v>5.0532648642099803E-2</v>
      </c>
      <c r="Y116" s="92">
        <v>4.7200252650079599E-2</v>
      </c>
      <c r="Z116" s="92">
        <v>4.5626028215135797E-2</v>
      </c>
      <c r="AA116" s="92">
        <v>4.4172659225125602E-2</v>
      </c>
    </row>
    <row r="117" spans="1:27" ht="13.5">
      <c r="A117">
        <v>115</v>
      </c>
      <c r="B117" s="58" t="s">
        <v>507</v>
      </c>
      <c r="C117" t="s">
        <v>448</v>
      </c>
      <c r="W117" s="92"/>
      <c r="X117" s="92"/>
      <c r="Z117" s="92"/>
      <c r="AA117" s="92"/>
    </row>
    <row r="118" spans="1:27" ht="13.5">
      <c r="A118">
        <v>116</v>
      </c>
      <c r="B118" s="58" t="s">
        <v>508</v>
      </c>
      <c r="C118" t="s">
        <v>417</v>
      </c>
      <c r="D118">
        <v>1.0933119743692399E-2</v>
      </c>
      <c r="E118">
        <v>1.2563073868806301E-3</v>
      </c>
      <c r="F118">
        <v>7.4776121696710999E-3</v>
      </c>
      <c r="G118">
        <v>7.3176559606539003E-3</v>
      </c>
      <c r="H118">
        <v>1.3066487907280299E-2</v>
      </c>
      <c r="I118">
        <v>7.7560044083626496E-3</v>
      </c>
      <c r="J118">
        <v>7.9712316451902906E-3</v>
      </c>
      <c r="K118">
        <v>1.1668407986555799E-2</v>
      </c>
      <c r="L118">
        <v>7.3446215534867104E-3</v>
      </c>
      <c r="M118">
        <v>8.2550410716285098E-3</v>
      </c>
      <c r="N118">
        <v>2.9085426824336002E-3</v>
      </c>
      <c r="O118">
        <v>1.3343089258740601E-2</v>
      </c>
      <c r="P118">
        <v>1.35461327615162E-2</v>
      </c>
      <c r="Q118">
        <v>6.7995292230345096E-3</v>
      </c>
      <c r="R118">
        <v>4.8726922959309903E-3</v>
      </c>
      <c r="S118">
        <v>1.2779993212285699E-2</v>
      </c>
      <c r="T118">
        <v>1.3455066322324301E-2</v>
      </c>
      <c r="U118">
        <v>1.2716262446842E-2</v>
      </c>
      <c r="V118">
        <v>1.0033578568258801E-2</v>
      </c>
      <c r="W118" s="92">
        <v>6.4435728103162896E-3</v>
      </c>
      <c r="X118" s="92">
        <v>8.6941265055041298E-3</v>
      </c>
      <c r="Y118" s="92">
        <v>7.1515534318302397E-3</v>
      </c>
      <c r="Z118" s="92">
        <v>6.5180040307336899E-3</v>
      </c>
      <c r="AA118" s="92">
        <v>5.4917360117723701E-3</v>
      </c>
    </row>
    <row r="119" spans="1:27" ht="13.5">
      <c r="A119">
        <v>117</v>
      </c>
      <c r="B119" s="58" t="s">
        <v>509</v>
      </c>
      <c r="C119" t="s">
        <v>418</v>
      </c>
      <c r="D119">
        <v>0</v>
      </c>
      <c r="E119">
        <v>1.70609645131938E-4</v>
      </c>
      <c r="F119">
        <v>3.41607884204587E-3</v>
      </c>
      <c r="G119">
        <v>6.2722765377033502E-4</v>
      </c>
      <c r="H119">
        <v>4.1808527528357399E-4</v>
      </c>
      <c r="I119">
        <v>2.0022968496093E-4</v>
      </c>
      <c r="J119">
        <v>1.33353311357506E-3</v>
      </c>
      <c r="K119">
        <v>1.9098635600983301E-3</v>
      </c>
      <c r="L119">
        <v>1.10110939983115E-3</v>
      </c>
      <c r="M119">
        <v>2.26988182364137E-3</v>
      </c>
      <c r="N119">
        <v>7.7446402786693596E-4</v>
      </c>
      <c r="O119">
        <v>1.2037787048646399E-3</v>
      </c>
      <c r="P119">
        <v>1.0074274234455101E-2</v>
      </c>
      <c r="Q119">
        <v>1.3735363580840701E-3</v>
      </c>
      <c r="R119">
        <v>1.13699860168631E-2</v>
      </c>
      <c r="S119">
        <v>3.1913826882433698E-3</v>
      </c>
      <c r="T119">
        <v>2.5271124413048102E-3</v>
      </c>
      <c r="U119">
        <v>1.5106652277195E-3</v>
      </c>
      <c r="V119">
        <v>1.3196681453329501E-3</v>
      </c>
      <c r="W119" s="92">
        <v>2.3992026421390399E-3</v>
      </c>
      <c r="X119" s="92">
        <v>2.8248064458316598E-3</v>
      </c>
      <c r="Y119" s="92">
        <v>1.4303106863660501E-3</v>
      </c>
      <c r="Z119" s="92">
        <v>7.8216048368804302E-4</v>
      </c>
      <c r="AA119" s="92">
        <v>7.1631339283987402E-4</v>
      </c>
    </row>
    <row r="120" spans="1:27" ht="13.5">
      <c r="A120">
        <v>118</v>
      </c>
      <c r="B120" s="58" t="s">
        <v>510</v>
      </c>
      <c r="C120" t="s">
        <v>419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2.9934704597939098E-3</v>
      </c>
      <c r="R120">
        <v>0</v>
      </c>
      <c r="S120">
        <v>0</v>
      </c>
      <c r="T120">
        <v>0</v>
      </c>
      <c r="U120">
        <v>0</v>
      </c>
      <c r="V120">
        <v>0</v>
      </c>
      <c r="W120" s="92">
        <v>0</v>
      </c>
      <c r="X120" s="92">
        <v>0</v>
      </c>
      <c r="Y120" s="92">
        <v>0</v>
      </c>
      <c r="Z120" s="92">
        <v>0</v>
      </c>
      <c r="AA120" s="92">
        <v>0</v>
      </c>
    </row>
    <row r="121" spans="1:27" ht="13.5">
      <c r="A121">
        <v>119</v>
      </c>
      <c r="B121" s="58" t="s">
        <v>511</v>
      </c>
      <c r="C121" t="s">
        <v>420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2.2411938207322901E-3</v>
      </c>
      <c r="S121">
        <v>0</v>
      </c>
      <c r="T121">
        <v>0</v>
      </c>
      <c r="U121">
        <v>0</v>
      </c>
      <c r="V121">
        <v>0</v>
      </c>
      <c r="W121" s="92">
        <v>0</v>
      </c>
      <c r="X121" s="92">
        <v>0</v>
      </c>
      <c r="Y121" s="92">
        <v>0</v>
      </c>
      <c r="Z121" s="92">
        <v>0</v>
      </c>
      <c r="AA121" s="92">
        <v>0</v>
      </c>
    </row>
    <row r="122" spans="1:27" ht="13.5">
      <c r="A122">
        <v>120</v>
      </c>
      <c r="B122" s="58" t="s">
        <v>512</v>
      </c>
      <c r="C122" t="s">
        <v>421</v>
      </c>
      <c r="E122">
        <v>0.61564649896704204</v>
      </c>
      <c r="F122">
        <v>0.45701233324957902</v>
      </c>
      <c r="G122">
        <v>0.217555059498547</v>
      </c>
      <c r="H122">
        <v>5.27084403369555E-2</v>
      </c>
      <c r="I122">
        <v>-0.114847869272331</v>
      </c>
      <c r="J122">
        <v>2.6734894736486398E-2</v>
      </c>
      <c r="K122">
        <v>7.9633123740264905E-2</v>
      </c>
      <c r="L122">
        <v>-3.29408761821188E-2</v>
      </c>
      <c r="M122">
        <v>-4.4429106003744799E-2</v>
      </c>
      <c r="N122">
        <v>-0.122792840322605</v>
      </c>
      <c r="O122">
        <v>3.2323593917194401E-2</v>
      </c>
      <c r="P122">
        <v>7.1876835779291604E-2</v>
      </c>
      <c r="Q122">
        <v>0.46087681616017701</v>
      </c>
      <c r="R122">
        <v>0.95781848508969303</v>
      </c>
      <c r="S122">
        <v>-4.0837674474348003E-2</v>
      </c>
      <c r="T122">
        <v>-7.1079261849511299E-2</v>
      </c>
      <c r="U122">
        <v>-0.28454060951996402</v>
      </c>
      <c r="V122">
        <v>-0.41273921665397101</v>
      </c>
      <c r="W122" s="92">
        <v>0.05</v>
      </c>
      <c r="X122" s="92">
        <v>0.05</v>
      </c>
      <c r="Y122" s="92">
        <v>0.05</v>
      </c>
      <c r="Z122" s="92">
        <v>0.05</v>
      </c>
      <c r="AA122" s="92">
        <v>0.05</v>
      </c>
    </row>
    <row r="123" spans="1:27" ht="13.5">
      <c r="A123">
        <v>121</v>
      </c>
      <c r="B123" s="58" t="s">
        <v>556</v>
      </c>
      <c r="C123" t="s">
        <v>553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-4.3130090144876598E-3</v>
      </c>
      <c r="R123">
        <v>-4.3105868747550097E-3</v>
      </c>
      <c r="S123">
        <v>-4.8184093608749897E-3</v>
      </c>
      <c r="T123">
        <v>5.7541923078345001E-3</v>
      </c>
      <c r="U123">
        <v>-1.42811939185119E-3</v>
      </c>
      <c r="V123">
        <v>4.96776771319404E-3</v>
      </c>
      <c r="W123" s="92">
        <v>8.9455984228327297E-3</v>
      </c>
      <c r="X123" s="92">
        <v>7.8152978334676097E-3</v>
      </c>
      <c r="Y123" s="92">
        <v>0</v>
      </c>
      <c r="Z123" s="92">
        <v>0</v>
      </c>
      <c r="AA123" s="92">
        <v>7.1631339283987402E-4</v>
      </c>
    </row>
    <row r="124" spans="1:27" ht="13.5">
      <c r="A124">
        <v>122</v>
      </c>
      <c r="B124" s="58" t="s">
        <v>513</v>
      </c>
      <c r="C124" t="s">
        <v>422</v>
      </c>
      <c r="D124">
        <v>1.12134561473768E-3</v>
      </c>
      <c r="E124">
        <v>2.1972454297294998E-3</v>
      </c>
      <c r="F124">
        <v>-1.5807048626433301E-3</v>
      </c>
      <c r="G124">
        <v>2.70803050516716E-3</v>
      </c>
      <c r="H124">
        <v>-2.39913913242895E-3</v>
      </c>
      <c r="I124">
        <v>6.9501212961645196E-4</v>
      </c>
      <c r="J124">
        <v>5.3940665268204901E-4</v>
      </c>
      <c r="K124">
        <v>4.1577085929106998E-4</v>
      </c>
      <c r="L124">
        <v>2.3586860950784E-3</v>
      </c>
      <c r="M124">
        <v>8.7639831845525897E-3</v>
      </c>
      <c r="N124">
        <v>5.7912698972716397E-3</v>
      </c>
      <c r="O124">
        <v>1.256570927584E-2</v>
      </c>
      <c r="P124">
        <v>5.1277585092898703E-3</v>
      </c>
      <c r="Q124">
        <v>2.68694118171309E-2</v>
      </c>
      <c r="R124">
        <v>-1.6443946524926398E-2</v>
      </c>
      <c r="S124">
        <v>1.0555184888079799E-2</v>
      </c>
      <c r="T124">
        <v>-1.82180488900956E-3</v>
      </c>
      <c r="U124">
        <v>7.2418684708536697E-3</v>
      </c>
      <c r="V124">
        <v>-1.7110205800703899E-2</v>
      </c>
      <c r="W124" s="92">
        <v>-5.9980066053476099E-3</v>
      </c>
      <c r="X124" s="92">
        <v>3.13867382870185E-3</v>
      </c>
      <c r="Y124" s="92">
        <v>0</v>
      </c>
      <c r="Z124" s="92">
        <v>-3.2590020153668402E-3</v>
      </c>
      <c r="AA124" s="92">
        <v>0</v>
      </c>
    </row>
    <row r="125" spans="1:27" ht="13.5">
      <c r="A125">
        <v>123</v>
      </c>
      <c r="B125" s="58" t="s">
        <v>514</v>
      </c>
      <c r="C125" t="s">
        <v>423</v>
      </c>
      <c r="E125">
        <v>12</v>
      </c>
      <c r="F125">
        <v>-48.61</v>
      </c>
      <c r="G125">
        <v>-10.220000000000001</v>
      </c>
      <c r="H125">
        <v>618.17999999999995</v>
      </c>
      <c r="I125">
        <v>64.52</v>
      </c>
      <c r="J125">
        <v>25.91</v>
      </c>
      <c r="K125">
        <v>43.199999999999797</v>
      </c>
      <c r="L125">
        <v>-1.83999999999982</v>
      </c>
      <c r="M125">
        <v>-4.6600000000001103</v>
      </c>
      <c r="N125">
        <v>-7.8300000000000596</v>
      </c>
      <c r="O125">
        <v>-4.0299999999998297</v>
      </c>
      <c r="P125">
        <v>-1</v>
      </c>
      <c r="Q125">
        <v>2.0800000000000098</v>
      </c>
      <c r="R125">
        <v>11.5999999999999</v>
      </c>
      <c r="S125">
        <v>-4.6000000000000698</v>
      </c>
      <c r="T125">
        <v>-3.8500000000000498</v>
      </c>
      <c r="U125">
        <v>18.6600000000001</v>
      </c>
      <c r="V125">
        <v>22.64</v>
      </c>
      <c r="W125" s="92">
        <v>0</v>
      </c>
      <c r="X125" s="92">
        <v>0</v>
      </c>
      <c r="Y125" s="92">
        <v>0</v>
      </c>
      <c r="Z125" s="92">
        <v>0</v>
      </c>
      <c r="AA125" s="92">
        <v>0</v>
      </c>
    </row>
    <row r="126" spans="1:27" ht="13.5">
      <c r="A126">
        <v>124</v>
      </c>
      <c r="B126" s="58" t="s">
        <v>515</v>
      </c>
      <c r="C126" t="s">
        <v>424</v>
      </c>
      <c r="E126">
        <v>595.79734313981703</v>
      </c>
      <c r="F126">
        <v>360.12611323547497</v>
      </c>
      <c r="G126">
        <v>165.77176153708001</v>
      </c>
      <c r="H126">
        <v>-26.7123523482969</v>
      </c>
      <c r="I126">
        <v>-76.016972687768202</v>
      </c>
      <c r="J126">
        <v>-9.7655095788768804</v>
      </c>
      <c r="K126">
        <v>89.583290569270901</v>
      </c>
      <c r="L126">
        <v>54.468557794471202</v>
      </c>
      <c r="M126">
        <v>-10.136824399762</v>
      </c>
      <c r="N126">
        <v>-103.74667236747</v>
      </c>
      <c r="O126">
        <v>-2.67074186648663</v>
      </c>
      <c r="P126">
        <v>71.918118883002506</v>
      </c>
      <c r="Q126">
        <v>220.61118141619599</v>
      </c>
      <c r="R126">
        <v>298.66820113738402</v>
      </c>
      <c r="S126">
        <v>-91.304334446096505</v>
      </c>
      <c r="T126">
        <v>-61.241149962347997</v>
      </c>
      <c r="U126">
        <v>-203.62323239969601</v>
      </c>
      <c r="V126">
        <v>-234.153395857757</v>
      </c>
      <c r="W126" s="92">
        <v>-15</v>
      </c>
      <c r="X126" s="92">
        <v>0</v>
      </c>
      <c r="Y126" s="92">
        <v>0</v>
      </c>
      <c r="Z126" s="92">
        <v>0</v>
      </c>
      <c r="AA126" s="92">
        <v>0</v>
      </c>
    </row>
    <row r="127" spans="1:27" ht="13.5">
      <c r="A127">
        <v>125</v>
      </c>
      <c r="B127" s="58" t="s">
        <v>516</v>
      </c>
      <c r="C127" t="s">
        <v>449</v>
      </c>
      <c r="E127">
        <v>-1.65821386936265E-2</v>
      </c>
      <c r="F127">
        <v>4.2193154366817399E-2</v>
      </c>
      <c r="G127">
        <v>-0.36205953954026299</v>
      </c>
      <c r="H127">
        <v>6.2885305460904595E-2</v>
      </c>
      <c r="I127">
        <v>-0.16673473992039201</v>
      </c>
      <c r="J127">
        <v>0.44529735355844802</v>
      </c>
      <c r="K127">
        <v>0.24841984200786801</v>
      </c>
      <c r="L127">
        <v>-2.95796392671278E-2</v>
      </c>
      <c r="M127">
        <v>0.970830256924192</v>
      </c>
      <c r="N127">
        <v>0.237978966255981</v>
      </c>
      <c r="O127">
        <v>0.94474593714399102</v>
      </c>
      <c r="P127">
        <v>0.46228833433697603</v>
      </c>
      <c r="Q127">
        <v>8.7439885417119598E-2</v>
      </c>
      <c r="R127">
        <v>0.42580631671904901</v>
      </c>
      <c r="S127">
        <v>7.2743231454091006E-2</v>
      </c>
      <c r="T127">
        <v>0.244852915002049</v>
      </c>
      <c r="U127">
        <v>1.9414959446447E-2</v>
      </c>
      <c r="V127">
        <v>-3.8456381296731999E-3</v>
      </c>
      <c r="W127" s="92">
        <v>0.125</v>
      </c>
      <c r="X127" s="92">
        <v>0.14000000000000001</v>
      </c>
      <c r="Y127" s="92">
        <v>0.17299999999999999</v>
      </c>
      <c r="Z127" s="92">
        <v>0.17299999999999999</v>
      </c>
      <c r="AA127" s="92">
        <v>0.17299999999999999</v>
      </c>
    </row>
    <row r="128" spans="1:27" ht="13.5">
      <c r="A128">
        <v>126</v>
      </c>
      <c r="B128" s="58" t="s">
        <v>517</v>
      </c>
      <c r="C128" t="s">
        <v>259</v>
      </c>
      <c r="E128">
        <v>0.10489888252002801</v>
      </c>
      <c r="F128">
        <v>0.105209076399395</v>
      </c>
      <c r="G128">
        <v>3.10344156547053E-2</v>
      </c>
      <c r="H128">
        <v>2.86499127199932E-2</v>
      </c>
      <c r="I128">
        <v>1.8410655833040999E-2</v>
      </c>
      <c r="J128">
        <v>4.8082593917650698E-2</v>
      </c>
      <c r="K128">
        <v>5.4735278353931598E-2</v>
      </c>
      <c r="L128">
        <v>0.11055268403002</v>
      </c>
      <c r="M128">
        <v>5.8633103100457398E-2</v>
      </c>
      <c r="N128">
        <v>9.5913109036375399E-2</v>
      </c>
      <c r="O128">
        <v>9.3846039683784493E-2</v>
      </c>
      <c r="P128">
        <v>0.123389801310107</v>
      </c>
      <c r="Q128">
        <v>2.31516367246258E-2</v>
      </c>
      <c r="R128">
        <v>-3.7757965363934803E-2</v>
      </c>
      <c r="S128">
        <v>6.25E-2</v>
      </c>
      <c r="T128">
        <v>7.17E-2</v>
      </c>
      <c r="U128">
        <v>6.1800000000000001E-2</v>
      </c>
      <c r="V128">
        <v>3.1899999999999998E-2</v>
      </c>
      <c r="W128" s="92">
        <v>0.05</v>
      </c>
      <c r="X128" s="92">
        <v>0.05</v>
      </c>
      <c r="Y128" s="92">
        <v>5.5E-2</v>
      </c>
      <c r="Z128" s="92">
        <v>5.5E-2</v>
      </c>
      <c r="AA128" s="92">
        <v>5.5E-2</v>
      </c>
    </row>
    <row r="129" spans="1:27" ht="13.5">
      <c r="A129">
        <v>127</v>
      </c>
      <c r="B129" s="58" t="s">
        <v>518</v>
      </c>
      <c r="C129" t="s">
        <v>425</v>
      </c>
      <c r="D129">
        <v>2.84341209451341E-2</v>
      </c>
      <c r="E129">
        <v>1.8480126561336699E-2</v>
      </c>
      <c r="F129">
        <v>5.3502468753636101E-3</v>
      </c>
      <c r="G129">
        <v>6.0612094542123801E-3</v>
      </c>
      <c r="H129">
        <v>8.7056997195124105E-3</v>
      </c>
      <c r="I129">
        <v>2.3332550065695099E-3</v>
      </c>
      <c r="J129">
        <v>7.1860952951753E-3</v>
      </c>
      <c r="K129">
        <v>3.0311036838639302E-3</v>
      </c>
      <c r="L129">
        <v>5.6526729635022503E-3</v>
      </c>
      <c r="M129">
        <v>1.2693016296326401E-2</v>
      </c>
      <c r="N129">
        <v>8.9923878791216497E-3</v>
      </c>
      <c r="O129">
        <v>1.21538139117659E-2</v>
      </c>
      <c r="P129">
        <v>6.0080806036090801E-3</v>
      </c>
      <c r="Q129">
        <v>3.23604117463571E-2</v>
      </c>
      <c r="R129">
        <v>2.16046414006488E-2</v>
      </c>
      <c r="S129">
        <v>2.2758125973805499E-2</v>
      </c>
      <c r="T129">
        <v>9.1804999919898097E-3</v>
      </c>
      <c r="U129">
        <v>1.0350712798578901E-2</v>
      </c>
      <c r="V129">
        <v>7.7372068803348701E-3</v>
      </c>
      <c r="W129" s="92">
        <v>4.9355025781146096E-3</v>
      </c>
      <c r="X129" s="92">
        <v>6.7481487317089797E-3</v>
      </c>
      <c r="Y129" s="92">
        <v>6.0073048827374003E-3</v>
      </c>
      <c r="Z129" s="92">
        <v>4.4322427408989102E-3</v>
      </c>
      <c r="AA129" s="92">
        <v>3.5815669641993701E-3</v>
      </c>
    </row>
    <row r="130" spans="1:27" ht="13.5">
      <c r="A130">
        <v>128</v>
      </c>
      <c r="B130" s="58" t="s">
        <v>519</v>
      </c>
      <c r="C130" t="s">
        <v>355</v>
      </c>
      <c r="D130">
        <v>3.9699999999999999E-2</v>
      </c>
      <c r="E130">
        <v>3.61E-2</v>
      </c>
      <c r="F130">
        <v>3.9399999999999998E-2</v>
      </c>
      <c r="G130">
        <v>2.1600000000000001E-2</v>
      </c>
      <c r="H130">
        <v>3.6499999999999998E-2</v>
      </c>
      <c r="I130">
        <v>4.7100000000000003E-2</v>
      </c>
      <c r="J130">
        <v>2.1899999999999999E-2</v>
      </c>
      <c r="K130">
        <v>2.4899999999999999E-2</v>
      </c>
      <c r="L130">
        <v>3.5000000000000003E-2</v>
      </c>
      <c r="M130">
        <v>5.0599999999999999E-2</v>
      </c>
      <c r="N130">
        <v>3.8600000000000002E-2</v>
      </c>
      <c r="O130">
        <v>5.0500000000000003E-2</v>
      </c>
      <c r="P130">
        <v>4.9700000000000001E-2</v>
      </c>
      <c r="Q130">
        <v>2.3800000000000002E-2</v>
      </c>
      <c r="R130">
        <v>-1.2800000000000001E-2</v>
      </c>
      <c r="S130">
        <v>4.4999999999999998E-2</v>
      </c>
      <c r="T130">
        <v>3.3099999999999997E-2</v>
      </c>
      <c r="U130">
        <v>2.6499999999999999E-2</v>
      </c>
      <c r="V130">
        <v>2.3099999999999999E-2</v>
      </c>
      <c r="W130" s="92">
        <v>3.5040000000000002E-2</v>
      </c>
      <c r="X130" s="92">
        <v>3.8100000000000002E-2</v>
      </c>
      <c r="Y130" s="92">
        <v>3.8969999999999998E-2</v>
      </c>
      <c r="Z130" s="92">
        <v>3.943E-2</v>
      </c>
      <c r="AA130" s="92">
        <v>0.04</v>
      </c>
    </row>
    <row r="131" spans="1:27" ht="13.5">
      <c r="A131">
        <v>129</v>
      </c>
      <c r="B131" s="58" t="s">
        <v>520</v>
      </c>
      <c r="C131" t="s">
        <v>265</v>
      </c>
      <c r="D131">
        <v>0.25024999999999997</v>
      </c>
      <c r="E131">
        <v>0.14149999999999999</v>
      </c>
      <c r="F131">
        <v>0.112</v>
      </c>
      <c r="G131">
        <v>0.18425</v>
      </c>
      <c r="H131">
        <v>0.12675</v>
      </c>
      <c r="I131">
        <v>0.11667</v>
      </c>
      <c r="J131">
        <v>9.5500000000000002E-2</v>
      </c>
      <c r="K131">
        <v>0.1016</v>
      </c>
      <c r="L131">
        <v>8.9749999999999996E-2</v>
      </c>
      <c r="M131">
        <v>7.1669999999999998E-2</v>
      </c>
      <c r="N131">
        <v>7.9500000000000001E-2</v>
      </c>
      <c r="O131">
        <v>0.10125000000000001</v>
      </c>
      <c r="P131">
        <v>0.10202</v>
      </c>
      <c r="Q131">
        <v>0.112</v>
      </c>
      <c r="R131">
        <v>0.108</v>
      </c>
      <c r="S131">
        <v>0.1007</v>
      </c>
      <c r="T131">
        <v>0.1168</v>
      </c>
      <c r="U131">
        <v>0.1077</v>
      </c>
      <c r="V131">
        <v>9.7699999999999995E-2</v>
      </c>
      <c r="W131" s="92">
        <v>0.09</v>
      </c>
      <c r="X131" s="92">
        <v>0.08</v>
      </c>
      <c r="Y131" s="92">
        <v>7.0000000000000007E-2</v>
      </c>
      <c r="Z131" s="92">
        <v>0.06</v>
      </c>
      <c r="AA131" s="92">
        <v>0.05</v>
      </c>
    </row>
    <row r="132" spans="1:27" ht="13.5">
      <c r="A132">
        <v>130</v>
      </c>
      <c r="B132" s="58" t="s">
        <v>521</v>
      </c>
      <c r="C132" t="s">
        <v>267</v>
      </c>
      <c r="D132">
        <v>2.81E-2</v>
      </c>
      <c r="E132">
        <v>0.1148</v>
      </c>
      <c r="F132">
        <v>3.6900000000000002E-2</v>
      </c>
      <c r="G132">
        <v>2.52E-2</v>
      </c>
      <c r="H132">
        <v>2.3800000000000002E-2</v>
      </c>
      <c r="I132">
        <v>2.2499999999999999E-2</v>
      </c>
      <c r="J132">
        <v>1.5900000000000001E-2</v>
      </c>
      <c r="K132">
        <v>1.9E-2</v>
      </c>
      <c r="L132">
        <v>1.95E-2</v>
      </c>
      <c r="M132">
        <v>1.37E-2</v>
      </c>
      <c r="N132">
        <v>1.14E-2</v>
      </c>
      <c r="O132">
        <v>1.17E-2</v>
      </c>
      <c r="P132">
        <v>1.37E-2</v>
      </c>
      <c r="Q132">
        <v>2.41E-2</v>
      </c>
      <c r="R132">
        <v>2.5100000000000001E-2</v>
      </c>
      <c r="S132">
        <v>2.1999999999999999E-2</v>
      </c>
      <c r="T132">
        <v>2.7300000000000001E-2</v>
      </c>
      <c r="U132">
        <v>1.9099999999999999E-2</v>
      </c>
      <c r="V132">
        <v>1.8499999999999999E-2</v>
      </c>
      <c r="W132" s="92">
        <v>2.5826261895495101E-2</v>
      </c>
      <c r="X132" s="92">
        <v>2.39688751364673E-2</v>
      </c>
      <c r="Y132" s="92">
        <v>1.75738676175025E-2</v>
      </c>
      <c r="Z132" s="92">
        <v>1.6473397577883402E-2</v>
      </c>
      <c r="AA132" s="92">
        <v>1.5982245962250299E-2</v>
      </c>
    </row>
    <row r="133" spans="1:27" ht="13.5">
      <c r="A133">
        <v>131</v>
      </c>
      <c r="B133" s="58" t="s">
        <v>522</v>
      </c>
      <c r="C133" t="s">
        <v>268</v>
      </c>
      <c r="D133">
        <v>0.48709999999999998</v>
      </c>
      <c r="E133">
        <v>8.3199999999999996E-2</v>
      </c>
      <c r="F133">
        <v>0.1278</v>
      </c>
      <c r="G133">
        <v>0.17399999999999999</v>
      </c>
      <c r="H133">
        <v>0.129</v>
      </c>
      <c r="I133">
        <v>7.2300000000000003E-2</v>
      </c>
      <c r="J133">
        <v>4.4200000000000003E-2</v>
      </c>
      <c r="K133">
        <v>5.3600000000000002E-2</v>
      </c>
      <c r="L133">
        <v>6.2600000000000003E-2</v>
      </c>
      <c r="M133">
        <v>5.8900000000000001E-2</v>
      </c>
      <c r="N133">
        <v>5.1799999999999999E-2</v>
      </c>
      <c r="O133">
        <v>4.3999999999999997E-2</v>
      </c>
      <c r="P133">
        <v>3.8800000000000001E-2</v>
      </c>
      <c r="Q133">
        <v>3.7699999999999997E-2</v>
      </c>
      <c r="R133">
        <v>3.9899999999999998E-2</v>
      </c>
      <c r="S133">
        <v>4.3400000000000001E-2</v>
      </c>
      <c r="T133">
        <v>5.8599999999999999E-2</v>
      </c>
      <c r="U133">
        <v>6.4899999999999999E-2</v>
      </c>
      <c r="V133">
        <v>5.45E-2</v>
      </c>
      <c r="W133" s="92">
        <v>5.9001437850166101E-2</v>
      </c>
      <c r="X133" s="92">
        <v>6.23571788217979E-2</v>
      </c>
      <c r="Y133" s="92">
        <v>7.2134481553274593E-2</v>
      </c>
      <c r="Z133" s="92">
        <v>6.8413694636961203E-2</v>
      </c>
      <c r="AA133" s="92">
        <v>6.70972070787553E-2</v>
      </c>
    </row>
    <row r="134" spans="1:27" ht="13.5">
      <c r="A134">
        <v>132</v>
      </c>
      <c r="B134" s="58" t="s">
        <v>523</v>
      </c>
      <c r="C134" t="s">
        <v>269</v>
      </c>
      <c r="D134">
        <v>0.88575000000000004</v>
      </c>
      <c r="E134">
        <v>0.76</v>
      </c>
      <c r="F134">
        <v>0.45</v>
      </c>
      <c r="G134">
        <v>0.38</v>
      </c>
      <c r="H134">
        <v>0.33</v>
      </c>
      <c r="I134">
        <v>0.27</v>
      </c>
      <c r="J134">
        <v>0.21</v>
      </c>
      <c r="K134">
        <v>0.27279999999999999</v>
      </c>
      <c r="L134">
        <v>0.26067000000000001</v>
      </c>
      <c r="M134">
        <v>0.24607999999999999</v>
      </c>
      <c r="N134">
        <v>0.20683000000000001</v>
      </c>
      <c r="O134">
        <v>0.19775000000000001</v>
      </c>
      <c r="P134">
        <v>0.21068999999999999</v>
      </c>
      <c r="Q134">
        <v>0.23</v>
      </c>
      <c r="R134">
        <v>0.2424</v>
      </c>
      <c r="S134">
        <v>0.22520000000000001</v>
      </c>
      <c r="T134">
        <v>0.22170000000000001</v>
      </c>
      <c r="U134">
        <v>0.22040000000000001</v>
      </c>
      <c r="V134">
        <v>0.20699999999999999</v>
      </c>
      <c r="W134" s="92">
        <v>0.18</v>
      </c>
      <c r="X134" s="92">
        <v>0.16</v>
      </c>
      <c r="Y134" s="92">
        <v>0.14000000000000001</v>
      </c>
      <c r="Z134" s="92">
        <v>0.12</v>
      </c>
      <c r="AA134" s="92">
        <v>0.1</v>
      </c>
    </row>
    <row r="135" spans="1:27" ht="13.5">
      <c r="A135">
        <v>133</v>
      </c>
      <c r="B135" s="58" t="s">
        <v>524</v>
      </c>
      <c r="C135" t="s">
        <v>270</v>
      </c>
      <c r="D135">
        <v>0.29199999999999998</v>
      </c>
      <c r="E135">
        <v>0.16569999999999999</v>
      </c>
      <c r="F135">
        <v>1.7399999999999999E-2</v>
      </c>
      <c r="G135">
        <v>4.1999999999999997E-3</v>
      </c>
      <c r="H135">
        <v>7.0000000000000001E-3</v>
      </c>
      <c r="I135">
        <v>3.5999999999999997E-2</v>
      </c>
      <c r="J135">
        <v>4.9700000000000001E-2</v>
      </c>
      <c r="K135">
        <v>5.0200000000000002E-2</v>
      </c>
      <c r="L135">
        <v>5.1299999999999998E-2</v>
      </c>
      <c r="M135">
        <v>4.9099999999999998E-2</v>
      </c>
      <c r="N135">
        <v>4.9200000000000001E-2</v>
      </c>
      <c r="O135">
        <v>3.0700000000000002E-2</v>
      </c>
      <c r="P135">
        <v>6.1600000000000002E-2</v>
      </c>
      <c r="Q135">
        <v>5.5300000000000002E-2</v>
      </c>
      <c r="R135">
        <v>3.7699999999999997E-2</v>
      </c>
      <c r="S135">
        <v>4.7199999999999999E-2</v>
      </c>
      <c r="T135">
        <v>6.9099999999999995E-2</v>
      </c>
      <c r="U135">
        <v>5.1799999999999999E-2</v>
      </c>
      <c r="V135">
        <v>6.4399999999999999E-2</v>
      </c>
      <c r="W135" s="92">
        <v>6.4399999999999999E-2</v>
      </c>
      <c r="X135" s="92">
        <v>6.4399999999999999E-2</v>
      </c>
      <c r="Y135" s="92">
        <v>6.4399999999999999E-2</v>
      </c>
      <c r="Z135" s="92">
        <v>6.4399999999999999E-2</v>
      </c>
      <c r="AA135" s="92">
        <v>6.4399999999999999E-2</v>
      </c>
    </row>
    <row r="136" spans="1:27" ht="13.5">
      <c r="A136">
        <v>134</v>
      </c>
      <c r="B136" s="58" t="s">
        <v>525</v>
      </c>
      <c r="C136" t="s">
        <v>426</v>
      </c>
      <c r="D136">
        <v>1.5538646375650699E-2</v>
      </c>
      <c r="E136">
        <v>1.7810612953925001E-2</v>
      </c>
      <c r="F136">
        <v>1.6114407905280601E-2</v>
      </c>
      <c r="G136">
        <v>1.65568188606359E-2</v>
      </c>
      <c r="H136">
        <v>8.5910349815654305E-3</v>
      </c>
      <c r="I136">
        <v>9.6805260910863E-3</v>
      </c>
      <c r="J136">
        <v>1.07731495355109E-2</v>
      </c>
      <c r="K136">
        <v>1.0541803077509E-2</v>
      </c>
      <c r="L136">
        <v>2.2092247979645201E-2</v>
      </c>
      <c r="M136">
        <v>4.3310973809838803E-2</v>
      </c>
      <c r="N136">
        <v>5.6811239021972403E-2</v>
      </c>
      <c r="O136">
        <v>6.3742257926266296E-2</v>
      </c>
      <c r="P136">
        <v>8.6219781590676101E-2</v>
      </c>
      <c r="Q136">
        <v>7.9911506512502006E-2</v>
      </c>
      <c r="R136">
        <v>8.2041259983487103E-2</v>
      </c>
      <c r="S136">
        <v>7.4255086929022093E-2</v>
      </c>
      <c r="T136">
        <v>7.67770607858448E-2</v>
      </c>
      <c r="U136">
        <v>7.32280924880232E-2</v>
      </c>
      <c r="V136">
        <v>5.0707316515389497E-2</v>
      </c>
      <c r="W136" s="92">
        <v>5.5678638459355403E-2</v>
      </c>
      <c r="X136" s="92">
        <v>5.8567653643576502E-2</v>
      </c>
      <c r="Y136" s="92">
        <v>7.2716995294849901E-2</v>
      </c>
      <c r="Z136" s="92">
        <v>7.1750188370316395E-2</v>
      </c>
      <c r="AA136" s="92">
        <v>6.6855916665054901E-2</v>
      </c>
    </row>
    <row r="137" spans="1:27" ht="13.5">
      <c r="A137">
        <v>135</v>
      </c>
      <c r="B137" s="58" t="s">
        <v>526</v>
      </c>
      <c r="C137" t="s">
        <v>427</v>
      </c>
      <c r="D137">
        <v>1.2214657589106901E-2</v>
      </c>
      <c r="E137">
        <v>2.7271693274877901E-2</v>
      </c>
      <c r="F137">
        <v>4.2272877958607402E-2</v>
      </c>
      <c r="G137">
        <v>2.5126938929929701E-2</v>
      </c>
      <c r="H137">
        <v>2.9888687000546799E-2</v>
      </c>
      <c r="I137">
        <v>1.51165138191578E-2</v>
      </c>
      <c r="J137">
        <v>-4.9355708720407497E-3</v>
      </c>
      <c r="K137">
        <v>1.2499949705137899E-3</v>
      </c>
      <c r="L137">
        <v>4.5025215755556004E-3</v>
      </c>
      <c r="M137">
        <v>2.1884510855735202E-3</v>
      </c>
      <c r="N137">
        <v>0</v>
      </c>
      <c r="O137">
        <v>-1.4793425047734099E-3</v>
      </c>
      <c r="P137">
        <v>-1.17690119561392E-3</v>
      </c>
      <c r="Q137">
        <v>-1.5727515550581E-3</v>
      </c>
      <c r="R137">
        <v>-1.9459633769692401E-3</v>
      </c>
      <c r="S137">
        <v>-1.6872869197661301E-3</v>
      </c>
      <c r="T137">
        <v>-1.43772651894779E-3</v>
      </c>
      <c r="U137">
        <v>-1.33754826638458E-3</v>
      </c>
      <c r="V137">
        <v>-1.3047566408659101E-3</v>
      </c>
      <c r="W137" s="92">
        <v>-1.1996013210695199E-3</v>
      </c>
      <c r="X137" s="92">
        <v>-1.0985358400456399E-3</v>
      </c>
      <c r="Y137" s="92">
        <v>-1.0012174804562299E-3</v>
      </c>
      <c r="Z137" s="92">
        <v>-9.1252056430271599E-4</v>
      </c>
      <c r="AA137" s="92">
        <v>-8.35698958313187E-4</v>
      </c>
    </row>
    <row r="138" spans="1:27" ht="13.5">
      <c r="A138">
        <v>136</v>
      </c>
      <c r="B138" s="58" t="s">
        <v>527</v>
      </c>
      <c r="C138" t="s">
        <v>428</v>
      </c>
      <c r="D138">
        <v>0</v>
      </c>
      <c r="E138">
        <v>1.01590288692199E-2</v>
      </c>
      <c r="F138">
        <v>2.25909069952776E-3</v>
      </c>
      <c r="G138">
        <v>-2.1962923876466E-3</v>
      </c>
      <c r="H138">
        <v>-1.1290066505548E-4</v>
      </c>
      <c r="I138">
        <v>-2.3001591908734901E-4</v>
      </c>
      <c r="J138">
        <v>2.2025771651183699E-4</v>
      </c>
      <c r="K138">
        <v>-3.2966605552821001E-3</v>
      </c>
      <c r="L138">
        <v>1.26458269354946E-3</v>
      </c>
      <c r="M138">
        <v>-9.1202426635994397E-4</v>
      </c>
      <c r="N138">
        <v>-2.8052808120513401E-3</v>
      </c>
      <c r="O138">
        <v>0</v>
      </c>
      <c r="P138">
        <v>0</v>
      </c>
      <c r="Q138">
        <v>-1.62517660689337E-4</v>
      </c>
      <c r="R138">
        <v>1.43278503498564E-2</v>
      </c>
      <c r="S138">
        <v>7.9398901624423406E-3</v>
      </c>
      <c r="T138">
        <v>3.4156274300145501E-3</v>
      </c>
      <c r="U138">
        <v>1.8702746330531801E-3</v>
      </c>
      <c r="V138">
        <v>4.99759072212812E-3</v>
      </c>
      <c r="W138" s="92">
        <v>2.0564594075477501E-2</v>
      </c>
      <c r="X138" s="92">
        <v>1.88320429722111E-2</v>
      </c>
      <c r="Y138" s="92">
        <v>7.1515534318302397E-3</v>
      </c>
      <c r="Z138" s="92">
        <v>6.5180040307336899E-3</v>
      </c>
      <c r="AA138" s="92">
        <v>5.9692782736656203E-3</v>
      </c>
    </row>
    <row r="139" spans="1:27" ht="13.5">
      <c r="A139">
        <v>137</v>
      </c>
      <c r="B139" s="58" t="s">
        <v>528</v>
      </c>
      <c r="C139" t="s">
        <v>429</v>
      </c>
      <c r="D139">
        <v>6.7681217460953099E-3</v>
      </c>
      <c r="E139">
        <v>8.1453180577384394E-3</v>
      </c>
      <c r="F139">
        <v>2.1418550888817101E-2</v>
      </c>
      <c r="G139">
        <v>1.7936719698930698E-2</v>
      </c>
      <c r="H139">
        <v>6.47943973044966E-3</v>
      </c>
      <c r="I139">
        <v>6.1574765102447998E-3</v>
      </c>
      <c r="J139">
        <v>1.0353611027869299E-2</v>
      </c>
      <c r="K139">
        <v>8.8961551925086108E-3</v>
      </c>
      <c r="L139">
        <v>8.0802513752190799E-3</v>
      </c>
      <c r="M139">
        <v>2.1324674531518699E-2</v>
      </c>
      <c r="N139">
        <v>2.53249737112488E-2</v>
      </c>
      <c r="O139">
        <v>2.7389591375143098E-2</v>
      </c>
      <c r="P139">
        <v>2.8210321658865702E-2</v>
      </c>
      <c r="Q139">
        <v>2.5386831351229499E-2</v>
      </c>
      <c r="R139">
        <v>2.7078914374831401E-2</v>
      </c>
      <c r="S139">
        <v>2.53710102895577E-2</v>
      </c>
      <c r="T139">
        <v>2.11723714970306E-2</v>
      </c>
      <c r="U139">
        <v>2.3625688264122199E-2</v>
      </c>
      <c r="V139">
        <v>1.9981415985832199E-2</v>
      </c>
      <c r="W139" s="92">
        <v>1.83367630506341E-2</v>
      </c>
      <c r="X139" s="92">
        <v>1.6321103909249599E-2</v>
      </c>
      <c r="Y139" s="92">
        <v>1.48752311382069E-2</v>
      </c>
      <c r="Z139" s="92">
        <v>1.38181685451554E-2</v>
      </c>
      <c r="AA139" s="92">
        <v>1.3132412202064301E-2</v>
      </c>
    </row>
    <row r="140" spans="1:27" ht="13.5">
      <c r="A140">
        <v>138</v>
      </c>
      <c r="B140" s="58" t="s">
        <v>529</v>
      </c>
      <c r="C140" t="s">
        <v>430</v>
      </c>
      <c r="D140">
        <v>0</v>
      </c>
      <c r="E140">
        <v>0</v>
      </c>
      <c r="F140">
        <v>1.0757574759656E-4</v>
      </c>
      <c r="G140">
        <v>0</v>
      </c>
      <c r="H140">
        <v>0</v>
      </c>
      <c r="I140">
        <v>0</v>
      </c>
      <c r="J140">
        <v>5.3790830086904401E-4</v>
      </c>
      <c r="K140">
        <v>0</v>
      </c>
      <c r="L140">
        <v>0</v>
      </c>
      <c r="M140">
        <v>0</v>
      </c>
      <c r="N140" s="104">
        <v>9.5517230103588799E-5</v>
      </c>
      <c r="O140">
        <v>3.5098126093643798E-4</v>
      </c>
      <c r="P140">
        <v>4.8205872972346296E-3</v>
      </c>
      <c r="Q140">
        <v>2.1745911501269998E-3</v>
      </c>
      <c r="R140">
        <v>3.2247393104061699E-4</v>
      </c>
      <c r="S140">
        <v>4.1555466423954401E-4</v>
      </c>
      <c r="T140" s="104">
        <v>8.6674370142281494E-5</v>
      </c>
      <c r="U140" s="104">
        <v>5.04446774750757E-5</v>
      </c>
      <c r="V140" s="104">
        <v>5.55453541397203E-5</v>
      </c>
      <c r="W140" s="104">
        <v>5.55453541397203E-5</v>
      </c>
      <c r="X140" s="104">
        <v>5.55453541397203E-5</v>
      </c>
      <c r="Y140" s="104">
        <v>5.55453541397203E-5</v>
      </c>
      <c r="Z140" s="104">
        <v>5.55453541397203E-5</v>
      </c>
      <c r="AA140" s="104">
        <v>5.55453541397203E-5</v>
      </c>
    </row>
    <row r="141" spans="1:27" ht="13.5">
      <c r="A141">
        <v>139</v>
      </c>
      <c r="B141" s="58" t="s">
        <v>530</v>
      </c>
      <c r="C141" t="s">
        <v>431</v>
      </c>
      <c r="E141">
        <v>-5.4703427564493203E-3</v>
      </c>
      <c r="F141">
        <v>1.16779177597185E-3</v>
      </c>
      <c r="G141">
        <v>8.2384609498357096E-3</v>
      </c>
      <c r="H141">
        <v>3.3880925186215202E-2</v>
      </c>
      <c r="I141" s="104">
        <v>-7.4859639139987499E-5</v>
      </c>
      <c r="J141">
        <v>-1.4430381566088799E-3</v>
      </c>
      <c r="K141">
        <v>6.9989682585477903E-3</v>
      </c>
      <c r="L141">
        <v>8.1416130353559896E-3</v>
      </c>
      <c r="M141">
        <v>1.2757700983201699E-2</v>
      </c>
      <c r="N141">
        <v>1.14592415891633E-2</v>
      </c>
      <c r="O141">
        <v>3.2874436099382197E-2</v>
      </c>
      <c r="P141">
        <v>2.6330866864285901E-2</v>
      </c>
      <c r="Q141">
        <v>-2.0113428754771601E-3</v>
      </c>
      <c r="R141">
        <v>-8.1903025937188898E-4</v>
      </c>
      <c r="S141">
        <v>1.9666579961170199E-2</v>
      </c>
      <c r="T141">
        <v>3.8817304110283302E-3</v>
      </c>
      <c r="U141">
        <v>3.9484656471487902E-3</v>
      </c>
      <c r="V141">
        <v>2.2803613269088301E-2</v>
      </c>
      <c r="W141" s="92">
        <v>5.0000000000000001E-3</v>
      </c>
      <c r="X141" s="92">
        <v>5.0000000000000001E-3</v>
      </c>
      <c r="Y141" s="92">
        <v>5.0000000000000001E-3</v>
      </c>
      <c r="Z141" s="92">
        <v>5.0000000000000001E-3</v>
      </c>
      <c r="AA141" s="92">
        <v>5.0000000000000001E-3</v>
      </c>
    </row>
    <row r="142" spans="1:27" ht="13.5">
      <c r="A142">
        <v>140</v>
      </c>
      <c r="B142" s="58" t="s">
        <v>531</v>
      </c>
      <c r="C142" t="s">
        <v>432</v>
      </c>
      <c r="E142">
        <v>2.84042713917537E-3</v>
      </c>
      <c r="F142">
        <v>7.07258348495317E-3</v>
      </c>
      <c r="G142">
        <v>-2.5002096124548201E-3</v>
      </c>
      <c r="H142">
        <v>1.9354715216440401E-3</v>
      </c>
      <c r="I142">
        <v>8.1760569190171706E-3</v>
      </c>
      <c r="J142">
        <v>4.7861092697611997E-3</v>
      </c>
      <c r="K142">
        <v>-6.0220440966695403E-3</v>
      </c>
      <c r="L142">
        <v>-2.9811622440727198E-3</v>
      </c>
      <c r="M142">
        <v>3.3480470808564598E-3</v>
      </c>
      <c r="N142">
        <v>3.5378417703409702E-3</v>
      </c>
      <c r="O142">
        <v>3.80706018008587E-3</v>
      </c>
      <c r="P142">
        <v>1.12562751702314E-2</v>
      </c>
      <c r="Q142">
        <v>-8.5655923511900902E-4</v>
      </c>
      <c r="R142">
        <v>7.4865040468871397E-4</v>
      </c>
      <c r="S142">
        <v>-5.7083834149755097E-3</v>
      </c>
      <c r="T142">
        <v>-1.4400984950095801E-3</v>
      </c>
      <c r="U142">
        <v>9.8057652939419096E-4</v>
      </c>
      <c r="V142">
        <v>2E-3</v>
      </c>
      <c r="W142" s="92">
        <v>5.9999999999999995E-4</v>
      </c>
      <c r="X142" s="92">
        <v>1.5E-3</v>
      </c>
      <c r="Y142" s="92">
        <v>2E-3</v>
      </c>
      <c r="Z142" s="92">
        <v>2.5000000000000001E-3</v>
      </c>
      <c r="AA142" s="92">
        <v>3.0000000000000001E-3</v>
      </c>
    </row>
    <row r="143" spans="1:27" ht="13.5">
      <c r="A143">
        <v>141</v>
      </c>
      <c r="B143" s="58" t="s">
        <v>533</v>
      </c>
      <c r="C143" t="s">
        <v>433</v>
      </c>
      <c r="D143">
        <v>4.7697236684020802E-3</v>
      </c>
      <c r="E143">
        <v>3.5466126230457402E-3</v>
      </c>
      <c r="F143">
        <v>3.43583765282891E-3</v>
      </c>
      <c r="G143">
        <v>3.5941140160490599E-3</v>
      </c>
      <c r="H143">
        <v>5.2375324148393803E-3</v>
      </c>
      <c r="I143">
        <v>6.4437553160153899E-3</v>
      </c>
      <c r="J143">
        <v>7.9862151633203395E-3</v>
      </c>
      <c r="K143">
        <v>9.6874610214819391E-3</v>
      </c>
      <c r="L143">
        <v>9.5059720297194401E-3</v>
      </c>
      <c r="M143">
        <v>9.3981250572559797E-3</v>
      </c>
      <c r="N143">
        <v>1.11720738597738E-2</v>
      </c>
      <c r="O143">
        <v>1.6284370238819498E-2</v>
      </c>
      <c r="P143">
        <v>1.6373637883978699E-2</v>
      </c>
      <c r="Q143">
        <v>6.3560132845081304E-3</v>
      </c>
      <c r="R143">
        <v>7.0771908072689996E-3</v>
      </c>
      <c r="S143">
        <v>1.1798956388936001E-2</v>
      </c>
      <c r="T143">
        <v>3.0904136914285601E-2</v>
      </c>
      <c r="U143">
        <v>3.3414248634172097E-2</v>
      </c>
      <c r="V143">
        <v>3.70036439101806E-2</v>
      </c>
      <c r="W143" s="92">
        <v>3.9E-2</v>
      </c>
      <c r="X143" s="92">
        <v>0.04</v>
      </c>
      <c r="Y143" s="92">
        <v>4.1000000000000002E-2</v>
      </c>
      <c r="Z143" s="92">
        <v>4.2000000000000003E-2</v>
      </c>
      <c r="AA143" s="92">
        <v>4.2999999999999899E-2</v>
      </c>
    </row>
    <row r="144" spans="1:27" ht="13.5">
      <c r="A144">
        <v>142</v>
      </c>
      <c r="B144" s="58" t="s">
        <v>534</v>
      </c>
      <c r="C144" t="s">
        <v>434</v>
      </c>
      <c r="D144">
        <v>1.5658790548658302E-2</v>
      </c>
      <c r="E144">
        <v>1.20228099925552E-2</v>
      </c>
      <c r="F144">
        <v>1.09771171016898E-2</v>
      </c>
      <c r="G144">
        <v>1.1947193405149201E-2</v>
      </c>
      <c r="H144">
        <v>1.23485102404431E-2</v>
      </c>
      <c r="I144">
        <v>9.9684596876416908E-3</v>
      </c>
      <c r="J144">
        <v>8.1105783637998204E-3</v>
      </c>
      <c r="K144">
        <v>7.7521147312980196E-3</v>
      </c>
      <c r="L144">
        <v>1.22955270203839E-2</v>
      </c>
      <c r="M144">
        <v>2.21288030699388E-2</v>
      </c>
      <c r="N144">
        <v>3.7544295039816003E-2</v>
      </c>
      <c r="O144">
        <v>2.4387396291926398E-2</v>
      </c>
      <c r="P144">
        <v>2.3479178852497801E-2</v>
      </c>
      <c r="Q144">
        <v>2.68416265396582E-2</v>
      </c>
      <c r="R144">
        <v>2.3369352188791801E-2</v>
      </c>
      <c r="S144">
        <v>1.83191151288894E-2</v>
      </c>
      <c r="T144">
        <v>1.7502471862665001E-2</v>
      </c>
      <c r="U144">
        <v>1.9647437563246901E-2</v>
      </c>
      <c r="V144">
        <v>2.04142224029881E-2</v>
      </c>
      <c r="W144" s="92">
        <v>1.8576683314847998E-2</v>
      </c>
      <c r="X144" s="92">
        <v>1.75734347669016E-2</v>
      </c>
      <c r="Y144" s="92">
        <v>1.57334175500265E-2</v>
      </c>
      <c r="Z144" s="92">
        <v>1.51217693513021E-2</v>
      </c>
      <c r="AA144" s="92">
        <v>1.48038101186907E-2</v>
      </c>
    </row>
    <row r="145" spans="1:27" ht="13.5">
      <c r="A145">
        <v>143</v>
      </c>
      <c r="B145" s="58" t="s">
        <v>535</v>
      </c>
      <c r="C145" t="s">
        <v>435</v>
      </c>
      <c r="D145">
        <v>3.0516619943932701E-2</v>
      </c>
      <c r="E145">
        <v>4.2859210852841403E-2</v>
      </c>
      <c r="F145">
        <v>4.2867837705519003E-2</v>
      </c>
      <c r="G145">
        <v>4.7651380896437702E-2</v>
      </c>
      <c r="H145">
        <v>5.0487766154497501E-2</v>
      </c>
      <c r="I145">
        <v>5.0224555109497498E-2</v>
      </c>
      <c r="J145">
        <v>4.8210967935271201E-2</v>
      </c>
      <c r="K145">
        <v>4.93774837279356E-2</v>
      </c>
      <c r="L145">
        <v>4.8998784459294502E-2</v>
      </c>
      <c r="M145">
        <v>6.3170912940362103E-2</v>
      </c>
      <c r="N145">
        <v>5.03754429503981E-2</v>
      </c>
      <c r="O145">
        <v>6.13412270275875E-2</v>
      </c>
      <c r="P145">
        <v>7.1486155522785394E-2</v>
      </c>
      <c r="Q145">
        <v>0.110790386293994</v>
      </c>
      <c r="R145">
        <v>0.10330174386118</v>
      </c>
      <c r="S145">
        <v>9.8014015087237505E-2</v>
      </c>
      <c r="T145">
        <v>0.108529045567304</v>
      </c>
      <c r="U145">
        <v>0.11009741937259</v>
      </c>
      <c r="V145">
        <v>0.11183143726384</v>
      </c>
      <c r="W145" s="92">
        <v>0.10683306622210501</v>
      </c>
      <c r="X145" s="92">
        <v>0.10800176644563</v>
      </c>
      <c r="Y145" s="92">
        <v>0.113795518207282</v>
      </c>
      <c r="Z145" s="92">
        <v>0.11385649440885599</v>
      </c>
      <c r="AA145" s="92">
        <v>0.114180354818676</v>
      </c>
    </row>
    <row r="146" spans="1:27" ht="13.5">
      <c r="A146">
        <v>144</v>
      </c>
      <c r="B146" s="58" t="s">
        <v>536</v>
      </c>
      <c r="C146" t="s">
        <v>436</v>
      </c>
      <c r="D146">
        <v>2.6732078494192998E-2</v>
      </c>
      <c r="E146">
        <v>4.0954069815534698E-2</v>
      </c>
      <c r="F146">
        <v>7.0128410315855497E-2</v>
      </c>
      <c r="G146">
        <v>6.0536428983891201E-2</v>
      </c>
      <c r="H146">
        <v>7.0040750083793402E-2</v>
      </c>
      <c r="I146">
        <v>7.2287880643250202E-2</v>
      </c>
      <c r="J146">
        <v>7.6625711717111106E-2</v>
      </c>
      <c r="K146">
        <v>7.7525170901941096E-2</v>
      </c>
      <c r="L146">
        <v>7.0971930467802105E-2</v>
      </c>
      <c r="M146">
        <v>9.2590820720051301E-2</v>
      </c>
      <c r="N146">
        <v>0.12023640084192801</v>
      </c>
      <c r="O146">
        <v>0.13057735692256101</v>
      </c>
      <c r="P146">
        <v>0.14442166486796901</v>
      </c>
      <c r="Q146">
        <v>0.13836806056141901</v>
      </c>
      <c r="R146">
        <v>0.14071539173632699</v>
      </c>
      <c r="S146">
        <v>0.13663649476266099</v>
      </c>
      <c r="T146">
        <v>0.143474015557844</v>
      </c>
      <c r="U146">
        <v>0.144838133730368</v>
      </c>
      <c r="V146">
        <v>0.13641864419192901</v>
      </c>
      <c r="W146" s="92">
        <v>0.140970292387398</v>
      </c>
      <c r="X146" s="92">
        <v>0.144033741999128</v>
      </c>
      <c r="Y146" s="92">
        <v>0.14549120301715401</v>
      </c>
      <c r="Z146" s="92">
        <v>0.14441289730493501</v>
      </c>
      <c r="AA146" s="92">
        <v>0.14362083526439401</v>
      </c>
    </row>
    <row r="147" spans="1:27" ht="13.5">
      <c r="A147">
        <v>145</v>
      </c>
      <c r="B147" s="58" t="s">
        <v>537</v>
      </c>
      <c r="C147" t="s">
        <v>437</v>
      </c>
      <c r="D147">
        <v>3.0356427713255901E-2</v>
      </c>
      <c r="E147">
        <v>8.9699313425428001E-3</v>
      </c>
      <c r="F147">
        <v>5.0582555604586597E-2</v>
      </c>
      <c r="G147">
        <v>5.1671611477270403E-2</v>
      </c>
      <c r="H147">
        <v>6.1195688605853102E-2</v>
      </c>
      <c r="I147">
        <v>7.9396861854755696E-2</v>
      </c>
      <c r="J147">
        <v>6.3799820197782395E-2</v>
      </c>
      <c r="K147">
        <v>6.0662309566887403E-2</v>
      </c>
      <c r="L147">
        <v>3.9443770441459601E-2</v>
      </c>
      <c r="M147">
        <v>6.8045560497948895E-2</v>
      </c>
      <c r="N147">
        <v>4.7405803661321702E-2</v>
      </c>
      <c r="O147">
        <v>5.5845179555196502E-2</v>
      </c>
      <c r="P147">
        <v>6.2469915463187101E-2</v>
      </c>
      <c r="Q147">
        <v>5.1135395560122303E-2</v>
      </c>
      <c r="R147">
        <v>6.9053900405594296E-2</v>
      </c>
      <c r="S147">
        <v>7.2259267543927294E-2</v>
      </c>
      <c r="T147">
        <v>8.3396353679080507E-2</v>
      </c>
      <c r="U147">
        <v>7.9114069173410406E-2</v>
      </c>
      <c r="V147">
        <v>8.3899579883794997E-2</v>
      </c>
      <c r="W147" s="92">
        <v>7.5999999999999998E-2</v>
      </c>
      <c r="X147" s="92">
        <v>7.0000000000000007E-2</v>
      </c>
      <c r="Y147" s="92">
        <v>6.5000000000000002E-2</v>
      </c>
      <c r="Z147" s="92">
        <v>0.06</v>
      </c>
      <c r="AA147" s="92">
        <v>5.5E-2</v>
      </c>
    </row>
    <row r="148" spans="1:27" ht="13.5">
      <c r="A148">
        <v>146</v>
      </c>
      <c r="B148" s="58" t="s">
        <v>538</v>
      </c>
      <c r="C148" t="s">
        <v>438</v>
      </c>
      <c r="D148">
        <v>1.6371645975170199E-2</v>
      </c>
      <c r="E148">
        <v>1.7916597733476699E-2</v>
      </c>
      <c r="F148">
        <v>1.57389905004028E-2</v>
      </c>
      <c r="G148">
        <v>2.10828139622866E-2</v>
      </c>
      <c r="H148">
        <v>1.8924973979924799E-2</v>
      </c>
      <c r="I148">
        <v>2.31703805687846E-2</v>
      </c>
      <c r="J148">
        <v>2.3291878933173499E-2</v>
      </c>
      <c r="K148">
        <v>2.3590302077647202E-2</v>
      </c>
      <c r="L148">
        <v>2.6010936363349699E-2</v>
      </c>
      <c r="M148">
        <v>4.0936249910935099E-2</v>
      </c>
      <c r="N148">
        <v>3.6898047834340399E-2</v>
      </c>
      <c r="O148">
        <v>3.6464342406875697E-2</v>
      </c>
      <c r="P148">
        <v>4.2489075414651703E-2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 s="92">
        <v>0</v>
      </c>
      <c r="X148" s="92">
        <v>0</v>
      </c>
      <c r="Y148" s="92">
        <v>0</v>
      </c>
      <c r="Z148" s="92">
        <v>0</v>
      </c>
      <c r="AA148" s="92">
        <v>0</v>
      </c>
    </row>
    <row r="149" spans="1:27" ht="13.5">
      <c r="A149">
        <v>147</v>
      </c>
      <c r="B149" s="80" t="s">
        <v>540</v>
      </c>
      <c r="C149" s="13" t="s">
        <v>439</v>
      </c>
      <c r="D149">
        <v>0.29023026315364298</v>
      </c>
      <c r="E149">
        <v>-8.9269471813088794E-2</v>
      </c>
      <c r="F149">
        <v>-0.513970515068496</v>
      </c>
      <c r="G149">
        <v>0.13693354298437599</v>
      </c>
      <c r="H149">
        <v>0.115540647793649</v>
      </c>
      <c r="I149">
        <v>3.4219309931470897E-2</v>
      </c>
      <c r="J149">
        <v>-4.9139206291183499E-2</v>
      </c>
      <c r="K149">
        <v>0.115400652143472</v>
      </c>
      <c r="L149">
        <v>9.5587318730615295E-2</v>
      </c>
      <c r="M149">
        <v>5.8333808134156201E-2</v>
      </c>
      <c r="N149">
        <v>-0.11966787240249099</v>
      </c>
      <c r="O149">
        <v>0.118992230295727</v>
      </c>
      <c r="P149">
        <v>-2.3883756300097699E-2</v>
      </c>
      <c r="Q149">
        <v>-0.20558007048657001</v>
      </c>
      <c r="R149">
        <v>-0.21613318185882199</v>
      </c>
      <c r="S149">
        <v>-0.25466986040228701</v>
      </c>
      <c r="T149">
        <v>0.197659954580128</v>
      </c>
      <c r="U149">
        <v>0.192762629118194</v>
      </c>
      <c r="V149">
        <v>0.11665357775759699</v>
      </c>
      <c r="W149" s="92">
        <v>0.09</v>
      </c>
      <c r="X149" s="92">
        <v>5.5E-2</v>
      </c>
      <c r="Y149" s="92">
        <v>0.02</v>
      </c>
      <c r="Z149" s="92">
        <v>-1.4999999999999999E-2</v>
      </c>
      <c r="AA149" s="92">
        <v>-0.05</v>
      </c>
    </row>
    <row r="150" spans="1:27" ht="13.5">
      <c r="A150">
        <v>148</v>
      </c>
      <c r="B150" s="58" t="s">
        <v>550</v>
      </c>
      <c r="C150" t="s">
        <v>546</v>
      </c>
      <c r="D150">
        <v>1.6470103408928901E-2</v>
      </c>
      <c r="E150">
        <v>2.5007182462982499E-2</v>
      </c>
      <c r="F150">
        <v>6.3908346154998102E-2</v>
      </c>
      <c r="G150">
        <v>4.4927184067999303E-3</v>
      </c>
      <c r="H150">
        <v>-0.121657736171806</v>
      </c>
      <c r="I150">
        <v>4.0606549406280702E-2</v>
      </c>
      <c r="J150">
        <v>-2.25584031700065E-2</v>
      </c>
      <c r="K150">
        <v>-2.3030340355410499E-2</v>
      </c>
      <c r="L150">
        <v>-0.101970021860242</v>
      </c>
      <c r="M150">
        <v>3.2334533023040297E-2</v>
      </c>
      <c r="N150">
        <v>3.1018580828842401E-2</v>
      </c>
      <c r="O150">
        <v>-1.8109398322416999E-3</v>
      </c>
      <c r="P150">
        <v>8.3813272592064406E-2</v>
      </c>
      <c r="Q150">
        <v>-7.7984775855719293E-2</v>
      </c>
      <c r="R150">
        <v>0.11129918609959399</v>
      </c>
      <c r="S150">
        <v>4.1913694034906898E-2</v>
      </c>
      <c r="T150">
        <v>-5.6100678637108103E-2</v>
      </c>
      <c r="U150">
        <v>-9.5203971259737799E-2</v>
      </c>
      <c r="V150">
        <v>4.9452700723843203E-2</v>
      </c>
      <c r="W150" s="92">
        <v>4.9452700723843203E-2</v>
      </c>
      <c r="X150" s="92">
        <v>4.9452700723843203E-2</v>
      </c>
      <c r="Y150" s="92">
        <v>4.9452700723843203E-2</v>
      </c>
      <c r="Z150" s="92">
        <v>4.9452700723843203E-2</v>
      </c>
      <c r="AA150" s="92">
        <v>4.9452700723843203E-2</v>
      </c>
    </row>
    <row r="151" spans="1:27" ht="13.5">
      <c r="A151">
        <v>149</v>
      </c>
      <c r="B151" s="58" t="s">
        <v>541</v>
      </c>
      <c r="C151" t="s">
        <v>440</v>
      </c>
      <c r="D151">
        <v>0</v>
      </c>
      <c r="E151">
        <v>-4.7479763797357702E-2</v>
      </c>
      <c r="F151">
        <v>-0.17626411839588099</v>
      </c>
      <c r="G151">
        <v>0.29813510826851802</v>
      </c>
      <c r="H151">
        <v>0.14961144338507801</v>
      </c>
      <c r="I151">
        <v>0.149313609904387</v>
      </c>
      <c r="J151">
        <v>6.7221950909034003E-2</v>
      </c>
      <c r="K151">
        <v>-3.0496578984801799E-2</v>
      </c>
      <c r="L151">
        <v>-0.31853693770168401</v>
      </c>
      <c r="M151">
        <v>-0.54958393410956896</v>
      </c>
      <c r="N151">
        <v>-0.102071383293492</v>
      </c>
      <c r="O151">
        <v>1.9294094227166901E-2</v>
      </c>
      <c r="P151">
        <v>0.27310606982302099</v>
      </c>
      <c r="Q151">
        <v>0.40108206365002302</v>
      </c>
      <c r="R151">
        <v>0.34741593459381198</v>
      </c>
      <c r="S151">
        <v>2.4085023280124799E-2</v>
      </c>
      <c r="T151">
        <v>-0.18734154673632999</v>
      </c>
      <c r="U151">
        <v>-0.186524235304004</v>
      </c>
      <c r="V151">
        <v>-0.130966799717954</v>
      </c>
      <c r="W151" s="92">
        <v>-0.3</v>
      </c>
      <c r="X151" s="92">
        <v>-0.42</v>
      </c>
      <c r="Y151" s="92">
        <v>-0.56000000000000005</v>
      </c>
      <c r="Z151" s="92">
        <v>-0.7</v>
      </c>
      <c r="AA151" s="92">
        <v>-0.85</v>
      </c>
    </row>
    <row r="152" spans="1:27" ht="13.5">
      <c r="A152">
        <v>150</v>
      </c>
      <c r="B152" s="58" t="s">
        <v>539</v>
      </c>
      <c r="C152" t="s">
        <v>441</v>
      </c>
      <c r="D152">
        <v>3.3563093693361599E-2</v>
      </c>
      <c r="E152">
        <v>-1.3767003765791999E-2</v>
      </c>
      <c r="F152">
        <v>9.0086125055326705E-2</v>
      </c>
      <c r="G152">
        <v>-0.16991173734150899</v>
      </c>
      <c r="H152">
        <v>2.8354441851821201E-2</v>
      </c>
      <c r="I152">
        <v>-2.91559093259279E-2</v>
      </c>
      <c r="J152">
        <v>-0.14426976914407599</v>
      </c>
      <c r="K152">
        <v>-5.9454229280457703E-2</v>
      </c>
      <c r="L152">
        <v>4.7249657109223998E-2</v>
      </c>
      <c r="M152">
        <v>0.10660922864453801</v>
      </c>
      <c r="N152">
        <v>0.20750040465525199</v>
      </c>
      <c r="O152">
        <v>8.8026065191265102E-2</v>
      </c>
      <c r="P152">
        <v>5.86726055524395E-2</v>
      </c>
      <c r="Q152">
        <v>7.8146185835942406E-2</v>
      </c>
      <c r="R152">
        <v>-0.138354229149873</v>
      </c>
      <c r="S152">
        <v>-9.1350420625584405E-2</v>
      </c>
      <c r="T152">
        <v>4.9180556389411502E-3</v>
      </c>
      <c r="U152">
        <v>-7.9347951473189904E-2</v>
      </c>
      <c r="V152">
        <v>-1.86077923552177E-2</v>
      </c>
      <c r="W152" s="92">
        <v>0.09</v>
      </c>
      <c r="X152" s="92">
        <v>0.14599999999999999</v>
      </c>
      <c r="Y152" s="92">
        <v>0.19</v>
      </c>
      <c r="Z152" s="92">
        <v>0.23499999999999999</v>
      </c>
      <c r="AA152" s="92">
        <v>0.28499999999999998</v>
      </c>
    </row>
    <row r="153" spans="1:27" ht="13.5">
      <c r="A153">
        <v>151</v>
      </c>
      <c r="B153" s="58" t="s">
        <v>542</v>
      </c>
      <c r="C153" t="s">
        <v>442</v>
      </c>
      <c r="D153">
        <v>-4.9472672844506002E-2</v>
      </c>
      <c r="E153">
        <v>-6.9961051801224999E-2</v>
      </c>
      <c r="F153">
        <v>0.145405620041786</v>
      </c>
      <c r="G153" s="104">
        <v>3.6637359812630103E-15</v>
      </c>
      <c r="H153">
        <v>-3.1642039244166698E-2</v>
      </c>
      <c r="I153">
        <v>2.6439104200552201E-2</v>
      </c>
      <c r="J153">
        <v>7.7847291128213897E-2</v>
      </c>
      <c r="K153">
        <v>9.6951308991201704E-2</v>
      </c>
      <c r="L153">
        <v>-8.3307568208428495E-2</v>
      </c>
      <c r="M153">
        <v>-5.1255885074537703E-2</v>
      </c>
      <c r="N153">
        <v>-3.9233485931224603E-2</v>
      </c>
      <c r="O153">
        <v>-3.9881345821253203E-2</v>
      </c>
      <c r="P153">
        <v>-0.147793523353519</v>
      </c>
      <c r="Q153">
        <v>-5.4670216933583302E-2</v>
      </c>
      <c r="R153">
        <v>5.3539275819045003E-2</v>
      </c>
      <c r="S153">
        <v>2.7496631772675001E-2</v>
      </c>
      <c r="T153">
        <v>3.5686503578343298E-2</v>
      </c>
      <c r="U153">
        <v>4.7160028163952997E-2</v>
      </c>
      <c r="V153">
        <v>5.6692025516619102E-2</v>
      </c>
      <c r="W153" s="92">
        <v>0.24</v>
      </c>
      <c r="X153" s="92">
        <v>0.29499999999999998</v>
      </c>
      <c r="Y153" s="92">
        <v>0.35499999999999998</v>
      </c>
      <c r="Z153" s="92">
        <v>0.41499999999999998</v>
      </c>
      <c r="AA153" s="92">
        <v>0.49</v>
      </c>
    </row>
    <row r="154" spans="1:27" ht="13.5">
      <c r="A154">
        <v>152</v>
      </c>
      <c r="B154" s="58" t="s">
        <v>557</v>
      </c>
      <c r="C154" t="s">
        <v>554</v>
      </c>
      <c r="D154">
        <v>-1.35197298585114E-2</v>
      </c>
      <c r="E154">
        <v>7.1345580776653594E-2</v>
      </c>
      <c r="F154">
        <v>-0.22738323813119299</v>
      </c>
      <c r="G154">
        <v>0.146143572679969</v>
      </c>
      <c r="H154">
        <v>-2.9917783649185199E-2</v>
      </c>
      <c r="I154">
        <v>-6.4151696539406305E-2</v>
      </c>
      <c r="J154">
        <v>6.9125929218542296E-3</v>
      </c>
      <c r="K154">
        <v>2.4233410094019001E-2</v>
      </c>
      <c r="L154">
        <v>0.11415024120731999</v>
      </c>
      <c r="M154">
        <v>0.12573429897059299</v>
      </c>
      <c r="N154">
        <v>0.13779712112364501</v>
      </c>
      <c r="O154">
        <v>4.6881710345095799E-2</v>
      </c>
      <c r="P154">
        <v>0.111684619252613</v>
      </c>
      <c r="Q154">
        <v>-7.7101323990063003E-2</v>
      </c>
      <c r="R154" s="104">
        <v>4.4408920985006202E-16</v>
      </c>
      <c r="S154">
        <v>-0.28360314389594399</v>
      </c>
      <c r="T154">
        <v>-8.32317811023561E-2</v>
      </c>
      <c r="U154">
        <v>8.1444142618058199E-2</v>
      </c>
      <c r="V154">
        <v>-7.8376390162350706E-2</v>
      </c>
      <c r="W154" s="92">
        <v>-7.8376390162350706E-2</v>
      </c>
      <c r="X154" s="92">
        <v>-7.8376390162350706E-2</v>
      </c>
      <c r="Y154" s="92">
        <v>-7.8376390162350706E-2</v>
      </c>
      <c r="Z154" s="92">
        <v>-7.8376390162350706E-2</v>
      </c>
      <c r="AA154" s="92">
        <v>-7.8376390162350706E-2</v>
      </c>
    </row>
    <row r="155" spans="1:27" ht="13.5">
      <c r="A155">
        <v>153</v>
      </c>
      <c r="B155" s="58" t="s">
        <v>548</v>
      </c>
      <c r="C155" t="s">
        <v>443</v>
      </c>
      <c r="D155">
        <v>0</v>
      </c>
      <c r="E155">
        <v>0.18919341900508299</v>
      </c>
      <c r="F155">
        <v>0.17352949630332101</v>
      </c>
      <c r="G155">
        <v>-6.7342778024588504E-2</v>
      </c>
      <c r="H155">
        <v>-0.16049520399928499</v>
      </c>
      <c r="I155">
        <v>4.3511345253368298E-2</v>
      </c>
      <c r="J155">
        <v>-6.2903987505462194E-2</v>
      </c>
      <c r="K155">
        <v>-0.106984417736996</v>
      </c>
      <c r="L155" s="104">
        <v>6.3282712403633899E-15</v>
      </c>
      <c r="M155">
        <v>-9.5944290166145104E-4</v>
      </c>
      <c r="N155">
        <v>-5.2838906906110497E-2</v>
      </c>
      <c r="O155">
        <v>-7.25941272933152E-2</v>
      </c>
      <c r="P155">
        <v>-1.1527481850286999E-3</v>
      </c>
      <c r="Q155">
        <v>-0.21602245514586699</v>
      </c>
      <c r="R155">
        <v>4.5608478482335603E-2</v>
      </c>
      <c r="S155">
        <v>5.9688971740244498E-2</v>
      </c>
      <c r="T155">
        <v>5.8704368179546197E-2</v>
      </c>
      <c r="U155">
        <v>-2.28720145754726E-2</v>
      </c>
      <c r="V155">
        <v>0.193930003309944</v>
      </c>
      <c r="W155" s="92">
        <v>0.193930003309944</v>
      </c>
      <c r="X155" s="92">
        <v>0.193930003309944</v>
      </c>
      <c r="Y155" s="92">
        <v>0.193930003309944</v>
      </c>
      <c r="Z155" s="92">
        <v>0.193930003309944</v>
      </c>
      <c r="AA155" s="92">
        <v>0.193930003309944</v>
      </c>
    </row>
    <row r="156" spans="1:27" ht="13.5">
      <c r="A156">
        <v>154</v>
      </c>
      <c r="B156" s="58" t="s">
        <v>549</v>
      </c>
      <c r="C156" t="s">
        <v>547</v>
      </c>
      <c r="D156">
        <v>5.7510993398245697E-2</v>
      </c>
      <c r="E156">
        <v>-4.6920057203603503E-2</v>
      </c>
      <c r="F156">
        <v>-1.7970830367369701E-2</v>
      </c>
      <c r="G156">
        <v>-0.10327029119652401</v>
      </c>
      <c r="H156">
        <v>-6.4575791258167994E-2</v>
      </c>
      <c r="I156">
        <v>-7.3088409178987193E-2</v>
      </c>
      <c r="J156">
        <v>2.6369633661072301E-2</v>
      </c>
      <c r="K156">
        <v>3.10291200817123E-2</v>
      </c>
      <c r="L156">
        <v>9.4351797296988796E-2</v>
      </c>
      <c r="M156">
        <v>3.6954729601567601E-3</v>
      </c>
      <c r="N156">
        <v>-1.08244938382368E-2</v>
      </c>
      <c r="O156">
        <v>6.0444774759152102E-2</v>
      </c>
      <c r="P156">
        <v>2.8846157312596599E-2</v>
      </c>
      <c r="Q156">
        <v>0.17255091766981201</v>
      </c>
      <c r="R156">
        <v>6.8704585247639602E-2</v>
      </c>
      <c r="S156">
        <v>3.2322497251693498E-2</v>
      </c>
      <c r="T156">
        <v>-6.6682756979396504E-2</v>
      </c>
      <c r="U156">
        <v>-3.5015267289276501E-2</v>
      </c>
      <c r="V156">
        <v>-0.15747805232752499</v>
      </c>
      <c r="W156" s="92">
        <v>-0.19</v>
      </c>
      <c r="X156" s="92">
        <v>-0.21</v>
      </c>
      <c r="Y156" s="92">
        <v>-0.23</v>
      </c>
      <c r="Z156" s="92">
        <v>-0.25</v>
      </c>
      <c r="AA156" s="92">
        <v>-0.27</v>
      </c>
    </row>
    <row r="157" spans="1:27" ht="13.5">
      <c r="A157">
        <v>155</v>
      </c>
      <c r="B157" s="58" t="s">
        <v>544</v>
      </c>
      <c r="C157" t="s">
        <v>444</v>
      </c>
      <c r="D157">
        <v>3.3563093693361599E-2</v>
      </c>
      <c r="E157">
        <v>-1.3767003765791999E-2</v>
      </c>
      <c r="F157">
        <v>9.0086125055326705E-2</v>
      </c>
      <c r="G157">
        <v>-0.16991173734150899</v>
      </c>
      <c r="H157">
        <v>2.8354441851821201E-2</v>
      </c>
      <c r="I157">
        <v>-2.91559093259279E-2</v>
      </c>
      <c r="J157">
        <v>-0.14426976914407599</v>
      </c>
      <c r="K157">
        <v>-5.9454229280457703E-2</v>
      </c>
      <c r="L157">
        <v>4.7249657109223998E-2</v>
      </c>
      <c r="M157">
        <v>0.10660922864453801</v>
      </c>
      <c r="N157">
        <v>0.20750040465525199</v>
      </c>
      <c r="O157">
        <v>8.8026065191265102E-2</v>
      </c>
      <c r="P157">
        <v>5.86726055524395E-2</v>
      </c>
      <c r="Q157">
        <v>7.8146185835942406E-2</v>
      </c>
      <c r="R157">
        <v>-0.138354229149873</v>
      </c>
      <c r="S157">
        <v>-9.1350420625584405E-2</v>
      </c>
      <c r="T157">
        <v>4.9180556389411502E-3</v>
      </c>
      <c r="U157">
        <v>-7.9347951473189904E-2</v>
      </c>
      <c r="V157">
        <v>-1.86077923552177E-2</v>
      </c>
      <c r="W157" s="92">
        <v>-7.0000000000000007E-2</v>
      </c>
      <c r="X157" s="92">
        <v>-7.0000000000000007E-2</v>
      </c>
      <c r="Y157" s="92">
        <v>-7.0000000000000007E-2</v>
      </c>
      <c r="Z157" s="92">
        <v>-7.0000000000000007E-2</v>
      </c>
      <c r="AA157" s="92">
        <v>-7.0000000000000007E-2</v>
      </c>
    </row>
    <row r="158" spans="1:27" ht="13.5">
      <c r="A158">
        <v>156</v>
      </c>
      <c r="B158" s="58" t="s">
        <v>543</v>
      </c>
      <c r="C158" t="s">
        <v>445</v>
      </c>
      <c r="D158">
        <v>-4.9472672844506002E-2</v>
      </c>
      <c r="E158">
        <v>-6.9961051801224999E-2</v>
      </c>
      <c r="F158">
        <v>0.145405620041786</v>
      </c>
      <c r="G158" s="104">
        <v>3.6637359812630103E-15</v>
      </c>
      <c r="H158">
        <v>-3.1642039244166698E-2</v>
      </c>
      <c r="I158">
        <v>2.6439104200552201E-2</v>
      </c>
      <c r="J158">
        <v>7.7847291128213897E-2</v>
      </c>
      <c r="K158">
        <v>9.6951308991201704E-2</v>
      </c>
      <c r="L158">
        <v>-8.3307568208428495E-2</v>
      </c>
      <c r="M158">
        <v>-5.1255885074537703E-2</v>
      </c>
      <c r="N158">
        <v>-3.9233485931224603E-2</v>
      </c>
      <c r="O158">
        <v>-3.9881345821253203E-2</v>
      </c>
      <c r="P158">
        <v>-0.147793523353519</v>
      </c>
      <c r="Q158">
        <v>-5.4670216933583302E-2</v>
      </c>
      <c r="R158">
        <v>5.3539275819045003E-2</v>
      </c>
      <c r="S158">
        <v>2.7496631772675001E-2</v>
      </c>
      <c r="T158">
        <v>3.5686503578343298E-2</v>
      </c>
      <c r="U158">
        <v>4.7160028163952997E-2</v>
      </c>
      <c r="V158">
        <v>5.6692025516619102E-2</v>
      </c>
      <c r="W158" s="92">
        <v>-0.01</v>
      </c>
      <c r="X158" s="92">
        <v>-0.03</v>
      </c>
      <c r="Y158" s="92">
        <v>-3.5000000000000003E-2</v>
      </c>
      <c r="Z158" s="92">
        <v>-0.04</v>
      </c>
      <c r="AA158" s="92">
        <v>-4.4999999999999998E-2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64"/>
  <sheetViews>
    <sheetView tabSelected="1" zoomScaleNormal="100" zoomScaleSheetLayoutView="100" workbookViewId="0">
      <pane xSplit="1" ySplit="7" topLeftCell="B27" activePane="bottomRight" state="frozen"/>
      <selection activeCell="AB43" sqref="AB43"/>
      <selection pane="topRight" activeCell="AB43" sqref="AB43"/>
      <selection pane="bottomLeft" activeCell="AB43" sqref="AB43"/>
      <selection pane="bottomRight" activeCell="AD43" sqref="AD43"/>
    </sheetView>
  </sheetViews>
  <sheetFormatPr defaultRowHeight="12.75"/>
  <cols>
    <col min="1" max="1" width="38.85546875" customWidth="1"/>
    <col min="2" max="11" width="9.7109375" hidden="1" customWidth="1"/>
    <col min="12" max="17" width="9.7109375" style="6" hidden="1" customWidth="1"/>
    <col min="18" max="21" width="9.7109375" customWidth="1"/>
    <col min="22" max="25" width="9.7109375" style="92" customWidth="1"/>
    <col min="26" max="26" width="2" customWidth="1"/>
  </cols>
  <sheetData>
    <row r="1" spans="1:25" ht="13.5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R1" s="38"/>
      <c r="S1" s="38"/>
      <c r="T1" s="38"/>
      <c r="X1" s="3"/>
      <c r="Y1" s="123" t="s">
        <v>603</v>
      </c>
    </row>
    <row r="2" spans="1:25" ht="18">
      <c r="A2" s="119" t="s">
        <v>572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3"/>
      <c r="M2" s="43"/>
      <c r="N2" s="43"/>
      <c r="O2" s="43"/>
      <c r="P2" s="43"/>
      <c r="Q2" s="43"/>
      <c r="R2" s="22"/>
      <c r="S2" s="22"/>
      <c r="T2" s="22"/>
      <c r="U2" s="22"/>
      <c r="V2" s="22"/>
      <c r="W2" s="22"/>
      <c r="X2" s="22"/>
      <c r="Y2" s="22"/>
    </row>
    <row r="3" spans="1:25">
      <c r="A3" s="21" t="s">
        <v>602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41"/>
      <c r="M3" s="41"/>
      <c r="N3" s="41"/>
      <c r="O3" s="41"/>
      <c r="P3" s="41"/>
      <c r="Q3" s="41"/>
      <c r="R3" s="21"/>
      <c r="S3" s="21"/>
      <c r="T3" s="21"/>
      <c r="U3" s="21"/>
      <c r="V3" s="21"/>
      <c r="W3" s="21"/>
      <c r="X3" s="21"/>
      <c r="Y3" s="21"/>
    </row>
    <row r="4" spans="1:25" ht="3.75" customHeight="1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5"/>
      <c r="N4" s="5"/>
      <c r="O4" s="5"/>
      <c r="P4" s="5"/>
      <c r="Q4" s="5"/>
      <c r="R4" s="5"/>
      <c r="S4" s="5"/>
      <c r="T4" s="31"/>
      <c r="U4" s="71"/>
      <c r="V4" s="66"/>
      <c r="W4" s="5"/>
      <c r="X4" s="5"/>
      <c r="Y4" s="5"/>
    </row>
    <row r="5" spans="1:25">
      <c r="A5" s="6"/>
      <c r="B5" s="6">
        <v>1995</v>
      </c>
      <c r="C5" s="6">
        <f t="shared" ref="C5:L5" si="0">B5+1</f>
        <v>1996</v>
      </c>
      <c r="D5" s="6">
        <f t="shared" si="0"/>
        <v>1997</v>
      </c>
      <c r="E5" s="6">
        <f t="shared" si="0"/>
        <v>1998</v>
      </c>
      <c r="F5" s="6">
        <f t="shared" si="0"/>
        <v>1999</v>
      </c>
      <c r="G5" s="6">
        <f t="shared" si="0"/>
        <v>2000</v>
      </c>
      <c r="H5" s="6">
        <f t="shared" si="0"/>
        <v>2001</v>
      </c>
      <c r="I5" s="6">
        <f t="shared" si="0"/>
        <v>2002</v>
      </c>
      <c r="J5" s="30">
        <f t="shared" si="0"/>
        <v>2003</v>
      </c>
      <c r="K5" s="75">
        <f t="shared" si="0"/>
        <v>2004</v>
      </c>
      <c r="L5" s="76">
        <f t="shared" si="0"/>
        <v>2005</v>
      </c>
      <c r="M5" s="76">
        <v>2006</v>
      </c>
      <c r="N5" s="76">
        <v>2007</v>
      </c>
      <c r="O5" s="76">
        <v>2008</v>
      </c>
      <c r="P5" s="76">
        <f t="shared" ref="P5:Y5" si="1">O5+1</f>
        <v>2009</v>
      </c>
      <c r="Q5" s="76">
        <f>P5+1</f>
        <v>2010</v>
      </c>
      <c r="R5" s="76">
        <f t="shared" si="1"/>
        <v>2011</v>
      </c>
      <c r="S5" s="76">
        <f t="shared" si="1"/>
        <v>2012</v>
      </c>
      <c r="T5" s="89">
        <f t="shared" si="1"/>
        <v>2013</v>
      </c>
      <c r="U5" s="97">
        <f t="shared" si="1"/>
        <v>2014</v>
      </c>
      <c r="V5" s="108">
        <f t="shared" si="1"/>
        <v>2015</v>
      </c>
      <c r="W5" s="76">
        <f t="shared" si="1"/>
        <v>2016</v>
      </c>
      <c r="X5" s="76">
        <f t="shared" si="1"/>
        <v>2017</v>
      </c>
      <c r="Y5" s="76">
        <f t="shared" si="1"/>
        <v>2018</v>
      </c>
    </row>
    <row r="6" spans="1:25">
      <c r="A6" s="115"/>
      <c r="B6" s="115"/>
      <c r="C6" s="115" t="s">
        <v>564</v>
      </c>
      <c r="D6" s="115" t="s">
        <v>564</v>
      </c>
      <c r="E6" s="115" t="s">
        <v>564</v>
      </c>
      <c r="F6" s="115" t="s">
        <v>564</v>
      </c>
      <c r="G6" s="115" t="s">
        <v>564</v>
      </c>
      <c r="H6" s="115" t="s">
        <v>564</v>
      </c>
      <c r="I6" s="115" t="s">
        <v>564</v>
      </c>
      <c r="J6" s="115" t="s">
        <v>564</v>
      </c>
      <c r="K6" s="115" t="s">
        <v>564</v>
      </c>
      <c r="L6" s="115" t="s">
        <v>564</v>
      </c>
      <c r="M6" s="115" t="s">
        <v>564</v>
      </c>
      <c r="N6" s="115" t="s">
        <v>564</v>
      </c>
      <c r="O6" s="115" t="s">
        <v>564</v>
      </c>
      <c r="P6" s="115" t="s">
        <v>564</v>
      </c>
      <c r="Q6" s="115" t="s">
        <v>564</v>
      </c>
      <c r="R6" s="115" t="s">
        <v>564</v>
      </c>
      <c r="S6" s="115" t="s">
        <v>564</v>
      </c>
      <c r="T6" s="116" t="s">
        <v>564</v>
      </c>
      <c r="U6" s="117" t="s">
        <v>565</v>
      </c>
      <c r="V6" s="118" t="s">
        <v>565</v>
      </c>
      <c r="W6" s="115" t="s">
        <v>565</v>
      </c>
      <c r="X6" s="115" t="s">
        <v>565</v>
      </c>
      <c r="Y6" s="115" t="s">
        <v>565</v>
      </c>
    </row>
    <row r="7" spans="1:25" ht="3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32"/>
      <c r="U7" s="98"/>
      <c r="V7" s="64"/>
      <c r="W7" s="8"/>
      <c r="X7" s="8"/>
      <c r="Y7" s="8"/>
    </row>
    <row r="8" spans="1:25">
      <c r="K8" s="6"/>
      <c r="R8" s="6"/>
      <c r="S8" s="6"/>
      <c r="T8" s="33"/>
      <c r="U8" s="72"/>
      <c r="V8" s="59"/>
    </row>
    <row r="9" spans="1:25">
      <c r="A9" s="16" t="s">
        <v>573</v>
      </c>
      <c r="K9" s="6"/>
      <c r="R9" s="55"/>
      <c r="S9" s="6"/>
      <c r="T9" s="33"/>
      <c r="U9" s="72"/>
      <c r="V9" s="59"/>
    </row>
    <row r="10" spans="1:25">
      <c r="A10" s="16"/>
      <c r="K10" s="6"/>
      <c r="R10" s="6"/>
      <c r="S10" s="6"/>
      <c r="T10" s="33"/>
      <c r="U10" s="72"/>
      <c r="V10" s="59"/>
    </row>
    <row r="11" spans="1:25">
      <c r="A11" s="16" t="s">
        <v>574</v>
      </c>
      <c r="B11" s="70">
        <f t="shared" ref="B11:H11" si="2">B12-B13</f>
        <v>47.817915000000028</v>
      </c>
      <c r="C11" s="70">
        <f t="shared" si="2"/>
        <v>4.9308750000000146</v>
      </c>
      <c r="D11" s="70">
        <f t="shared" si="2"/>
        <v>-94.756567000000018</v>
      </c>
      <c r="E11" s="70">
        <f t="shared" si="2"/>
        <v>-383.42502999999994</v>
      </c>
      <c r="F11" s="70">
        <f t="shared" si="2"/>
        <v>-447.93018999999993</v>
      </c>
      <c r="G11" s="70">
        <f t="shared" si="2"/>
        <v>-433.16243899999995</v>
      </c>
      <c r="H11" s="70">
        <f t="shared" si="2"/>
        <v>-308.27130710990843</v>
      </c>
      <c r="I11" s="70">
        <f t="shared" ref="I11:N11" si="3">I12-I13</f>
        <v>-281.48042033469801</v>
      </c>
      <c r="J11" s="70">
        <f t="shared" si="3"/>
        <v>-259.24590158422052</v>
      </c>
      <c r="K11" s="56">
        <f t="shared" si="3"/>
        <v>155.55099500595895</v>
      </c>
      <c r="L11" s="56">
        <f t="shared" si="3"/>
        <v>67.129845177573543</v>
      </c>
      <c r="M11" s="56">
        <f t="shared" si="3"/>
        <v>510.61783343813477</v>
      </c>
      <c r="N11" s="56">
        <f t="shared" si="3"/>
        <v>374.22938857512645</v>
      </c>
      <c r="O11" s="56">
        <f t="shared" ref="O11" si="4">O12-O13</f>
        <v>-171.40130911629331</v>
      </c>
      <c r="P11" s="56">
        <f t="shared" ref="P11:W11" si="5">P12-P13</f>
        <v>518.49264395222144</v>
      </c>
      <c r="Q11" s="56">
        <f t="shared" si="5"/>
        <v>1216.853049050902</v>
      </c>
      <c r="R11" s="56">
        <v>908.48602724361172</v>
      </c>
      <c r="S11" s="56">
        <v>978.7092836886095</v>
      </c>
      <c r="T11" s="67">
        <v>1199.3367306858445</v>
      </c>
      <c r="U11" s="73">
        <v>1916.2809999999999</v>
      </c>
      <c r="V11" s="109">
        <v>2387.2939999999999</v>
      </c>
      <c r="W11" s="56">
        <v>3187.8199999999997</v>
      </c>
      <c r="X11" s="56">
        <v>4169.0290000000005</v>
      </c>
      <c r="Y11" s="56">
        <v>5562.5759999999991</v>
      </c>
    </row>
    <row r="12" spans="1:25">
      <c r="A12" s="120" t="s">
        <v>575</v>
      </c>
      <c r="B12" s="70">
        <f>Data!C167</f>
        <v>258.52896900000002</v>
      </c>
      <c r="C12" s="70">
        <f>Data!D167</f>
        <v>271.22712100000001</v>
      </c>
      <c r="D12" s="70">
        <f>Data!E167</f>
        <v>302.71744500000005</v>
      </c>
      <c r="E12" s="70">
        <f>Data!F167</f>
        <v>313.74663000000004</v>
      </c>
      <c r="F12" s="70">
        <f>Data!G167</f>
        <v>350.560654</v>
      </c>
      <c r="G12" s="70">
        <f>Data!H167</f>
        <v>314.79972399999997</v>
      </c>
      <c r="H12" s="70">
        <f>Data!I167</f>
        <v>510.95325683233909</v>
      </c>
      <c r="I12" s="70">
        <f>Data!J167</f>
        <v>638.59692440925244</v>
      </c>
      <c r="J12" s="70">
        <f>Data!K167</f>
        <v>647.97030755695334</v>
      </c>
      <c r="K12" s="56">
        <f>Data!L167</f>
        <v>996.14140768562663</v>
      </c>
      <c r="L12" s="56">
        <f>Data!M167</f>
        <v>1136.5699161205994</v>
      </c>
      <c r="M12" s="56">
        <f>Data!N167</f>
        <v>1982.3663156266564</v>
      </c>
      <c r="N12" s="56">
        <f>Data!O167</f>
        <v>2958.7078160063443</v>
      </c>
      <c r="O12" s="56">
        <f>Data!P167</f>
        <v>3692.4486089226966</v>
      </c>
      <c r="P12" s="56">
        <f>Data!Q167</f>
        <v>4562.3147897343315</v>
      </c>
      <c r="Q12" s="56">
        <f>Data!R167</f>
        <v>5574.4610211540466</v>
      </c>
      <c r="R12" s="56">
        <v>5631.1604697117918</v>
      </c>
      <c r="S12" s="56">
        <v>6029.1232610813649</v>
      </c>
      <c r="T12" s="67">
        <v>6545.8014630999196</v>
      </c>
      <c r="U12" s="73">
        <v>7840.0990000000002</v>
      </c>
      <c r="V12" s="109">
        <v>9035.9380000000001</v>
      </c>
      <c r="W12" s="56">
        <v>10607.31</v>
      </c>
      <c r="X12" s="56">
        <v>12451.95</v>
      </c>
      <c r="Y12" s="56">
        <v>14617.39</v>
      </c>
    </row>
    <row r="13" spans="1:25">
      <c r="A13" s="120" t="s">
        <v>576</v>
      </c>
      <c r="B13" s="70">
        <f>Data!C168</f>
        <v>210.71105399999999</v>
      </c>
      <c r="C13" s="70">
        <f>Data!D168</f>
        <v>266.296246</v>
      </c>
      <c r="D13" s="70">
        <f>Data!E168</f>
        <v>397.47401200000007</v>
      </c>
      <c r="E13" s="70">
        <f>Data!F168</f>
        <v>697.17165999999997</v>
      </c>
      <c r="F13" s="70">
        <f>Data!G168</f>
        <v>798.49084399999992</v>
      </c>
      <c r="G13" s="70">
        <f>Data!H168</f>
        <v>747.96216299999992</v>
      </c>
      <c r="H13" s="70">
        <f>Data!I168</f>
        <v>819.22456394224753</v>
      </c>
      <c r="I13" s="70">
        <f>Data!J168</f>
        <v>920.07734474395045</v>
      </c>
      <c r="J13" s="70">
        <f>Data!K168</f>
        <v>907.21620914117386</v>
      </c>
      <c r="K13" s="56">
        <f>Data!L168</f>
        <v>840.59041267966768</v>
      </c>
      <c r="L13" s="56">
        <f>Data!M168</f>
        <v>1069.4400709430258</v>
      </c>
      <c r="M13" s="56">
        <f>Data!N168</f>
        <v>1471.7484821885216</v>
      </c>
      <c r="N13" s="56">
        <f>Data!O168</f>
        <v>2584.4784274312178</v>
      </c>
      <c r="O13" s="56">
        <f>Data!P168</f>
        <v>3863.8499180389899</v>
      </c>
      <c r="P13" s="56">
        <f>Data!Q168</f>
        <v>4043.8221457821101</v>
      </c>
      <c r="Q13" s="56">
        <f>Data!R168</f>
        <v>4357.6079721031447</v>
      </c>
      <c r="R13" s="56">
        <v>4722.6744424681801</v>
      </c>
      <c r="S13" s="56">
        <v>5050.4139773927554</v>
      </c>
      <c r="T13" s="67">
        <v>5346.4647324140751</v>
      </c>
      <c r="U13" s="73">
        <v>5923.8180000000002</v>
      </c>
      <c r="V13" s="109">
        <v>6648.6440000000002</v>
      </c>
      <c r="W13" s="56">
        <v>7419.49</v>
      </c>
      <c r="X13" s="56">
        <v>8282.9210000000003</v>
      </c>
      <c r="Y13" s="56">
        <v>9054.8140000000003</v>
      </c>
    </row>
    <row r="14" spans="1:25">
      <c r="A14" s="16" t="s">
        <v>577</v>
      </c>
      <c r="B14" s="70">
        <f t="shared" ref="B14:M14" si="6">SUM(B15,B16,B17)</f>
        <v>131.62306299999997</v>
      </c>
      <c r="C14" s="70">
        <f t="shared" si="6"/>
        <v>250.823407</v>
      </c>
      <c r="D14" s="70">
        <f t="shared" si="6"/>
        <v>465.25361400000008</v>
      </c>
      <c r="E14" s="70">
        <f t="shared" si="6"/>
        <v>748.38794399999983</v>
      </c>
      <c r="F14" s="70">
        <f t="shared" si="6"/>
        <v>883.59790499999986</v>
      </c>
      <c r="G14" s="70">
        <f t="shared" si="6"/>
        <v>1041.2810720000002</v>
      </c>
      <c r="H14" s="70">
        <f t="shared" si="6"/>
        <v>1057.6021320399086</v>
      </c>
      <c r="I14" s="70">
        <f t="shared" si="6"/>
        <v>1171.7886663346981</v>
      </c>
      <c r="J14" s="70">
        <f t="shared" si="6"/>
        <v>1354.8735865842209</v>
      </c>
      <c r="K14" s="56">
        <f t="shared" si="6"/>
        <v>1378.656889887131</v>
      </c>
      <c r="L14" s="56">
        <f t="shared" si="6"/>
        <v>1894.3748057893167</v>
      </c>
      <c r="M14" s="56">
        <f t="shared" si="6"/>
        <v>2289.1618306771916</v>
      </c>
      <c r="N14" s="56">
        <f t="shared" ref="N14" si="7">SUM(N15,N16,N17)</f>
        <v>3724.6278236933654</v>
      </c>
      <c r="O14" s="56">
        <f t="shared" ref="O14:W14" si="8">SUM(O15,O16,O17)</f>
        <v>4593.0997754519094</v>
      </c>
      <c r="P14" s="56">
        <f t="shared" si="8"/>
        <v>4245.1142678713886</v>
      </c>
      <c r="Q14" s="56">
        <f t="shared" si="8"/>
        <v>4982.1557570142459</v>
      </c>
      <c r="R14" s="56">
        <v>6189.2912459302588</v>
      </c>
      <c r="S14" s="56">
        <v>6925.0296877020801</v>
      </c>
      <c r="T14" s="67">
        <v>8637.2818703365119</v>
      </c>
      <c r="U14" s="73">
        <v>9746.9280999999992</v>
      </c>
      <c r="V14" s="109">
        <v>11213.174069999999</v>
      </c>
      <c r="W14" s="56">
        <v>12867.88207</v>
      </c>
      <c r="X14" s="56">
        <v>14785.127100000002</v>
      </c>
      <c r="Y14" s="56">
        <v>16693.378069999999</v>
      </c>
    </row>
    <row r="15" spans="1:25">
      <c r="A15" s="120" t="s">
        <v>578</v>
      </c>
      <c r="B15" s="70">
        <f>Data!C170</f>
        <v>39.749967999999988</v>
      </c>
      <c r="C15" s="70">
        <f>Data!D170</f>
        <v>210.63933899999998</v>
      </c>
      <c r="D15" s="70">
        <f>Data!E170</f>
        <v>372.75985400000002</v>
      </c>
      <c r="E15" s="70">
        <f>Data!F170</f>
        <v>499.50286999999997</v>
      </c>
      <c r="F15" s="70">
        <f>Data!G170</f>
        <v>688.14431399999989</v>
      </c>
      <c r="G15" s="70">
        <f>Data!H170</f>
        <v>784.47871099999998</v>
      </c>
      <c r="H15" s="70">
        <f>Data!I170</f>
        <v>726.86557296000012</v>
      </c>
      <c r="I15" s="70">
        <f>Data!J170</f>
        <v>718.28417600000012</v>
      </c>
      <c r="J15" s="70">
        <f>Data!K170</f>
        <v>765.67847300000005</v>
      </c>
      <c r="K15" s="56">
        <f>Data!L170</f>
        <v>740.40328696000006</v>
      </c>
      <c r="L15" s="56">
        <f>Data!M170</f>
        <v>627.44847965000008</v>
      </c>
      <c r="M15" s="56">
        <f>Data!N170</f>
        <v>414.90047583000006</v>
      </c>
      <c r="N15" s="56">
        <f>Data!O170</f>
        <v>352.72948314000007</v>
      </c>
      <c r="O15" s="56">
        <f>Data!P170</f>
        <v>-171.19763072999999</v>
      </c>
      <c r="P15" s="56">
        <f>Data!Q170</f>
        <v>263.08400424449997</v>
      </c>
      <c r="Q15" s="56">
        <f>Data!R170</f>
        <v>161.42509305570005</v>
      </c>
      <c r="R15" s="56">
        <v>127.00565888989999</v>
      </c>
      <c r="S15" s="56">
        <v>-79.534023284000028</v>
      </c>
      <c r="T15" s="67">
        <v>564.43006646040044</v>
      </c>
      <c r="U15" s="73">
        <v>443.43009999999998</v>
      </c>
      <c r="V15" s="109">
        <v>59.430070000000001</v>
      </c>
      <c r="W15" s="56">
        <v>24.430070000000001</v>
      </c>
      <c r="X15" s="56">
        <v>114.4301</v>
      </c>
      <c r="Y15" s="56">
        <v>49.430070000000001</v>
      </c>
    </row>
    <row r="16" spans="1:25">
      <c r="A16" s="120" t="s">
        <v>579</v>
      </c>
      <c r="B16" s="70">
        <f>Data!C171</f>
        <v>133.24235299999998</v>
      </c>
      <c r="C16" s="70">
        <f>Data!D171</f>
        <v>128.78543900000003</v>
      </c>
      <c r="D16" s="70">
        <f>Data!E171</f>
        <v>213.70550599999999</v>
      </c>
      <c r="E16" s="70">
        <f>Data!F171</f>
        <v>307.65169700000001</v>
      </c>
      <c r="F16" s="70">
        <f>Data!G171</f>
        <v>430.46872300000001</v>
      </c>
      <c r="G16" s="70">
        <f>Data!H171</f>
        <v>533.62045799999999</v>
      </c>
      <c r="H16" s="70">
        <f>Data!I171</f>
        <v>601.585554</v>
      </c>
      <c r="I16" s="70">
        <f>Data!J171</f>
        <v>738.9562269999999</v>
      </c>
      <c r="J16" s="70">
        <f>Data!K171</f>
        <v>899.45876299999986</v>
      </c>
      <c r="K16" s="56">
        <f>Data!L171</f>
        <v>1096.3904169099999</v>
      </c>
      <c r="L16" s="56">
        <f>Data!M171</f>
        <v>1861.44102355</v>
      </c>
      <c r="M16" s="56">
        <f>Data!N171</f>
        <v>2852.5017166900002</v>
      </c>
      <c r="N16" s="56">
        <f>Data!O171</f>
        <v>4962.2258997199988</v>
      </c>
      <c r="O16" s="56">
        <f>Data!P171</f>
        <v>6416.4353419562012</v>
      </c>
      <c r="P16" s="56">
        <f>Data!Q171</f>
        <v>5637.2456473851707</v>
      </c>
      <c r="Q16" s="56">
        <f>Data!R171</f>
        <v>6788.6313700661422</v>
      </c>
      <c r="R16" s="56">
        <v>8021.5788181610087</v>
      </c>
      <c r="S16" s="56">
        <v>9085.6618769809083</v>
      </c>
      <c r="T16" s="67">
        <v>10787.394559637649</v>
      </c>
      <c r="U16" s="73">
        <v>12240.38</v>
      </c>
      <c r="V16" s="109">
        <v>14297.72</v>
      </c>
      <c r="W16" s="56">
        <v>16232.13</v>
      </c>
      <c r="X16" s="56">
        <v>18347.04</v>
      </c>
      <c r="Y16" s="56">
        <v>20655.34</v>
      </c>
    </row>
    <row r="17" spans="1:31">
      <c r="A17" s="120" t="s">
        <v>580</v>
      </c>
      <c r="B17" s="70">
        <f>Data!C172</f>
        <v>-41.369258000000002</v>
      </c>
      <c r="C17" s="70">
        <f>Data!D172</f>
        <v>-88.601371</v>
      </c>
      <c r="D17" s="70">
        <f>Data!E172</f>
        <v>-121.21174599999998</v>
      </c>
      <c r="E17" s="70">
        <f>Data!F172</f>
        <v>-58.766623000000152</v>
      </c>
      <c r="F17" s="70">
        <f>Data!G172</f>
        <v>-235.01513200000005</v>
      </c>
      <c r="G17" s="70">
        <f>Data!H172</f>
        <v>-276.81809699999997</v>
      </c>
      <c r="H17" s="70">
        <f>Data!I172</f>
        <v>-270.84899492009151</v>
      </c>
      <c r="I17" s="70">
        <f>Data!J172</f>
        <v>-285.45173666530195</v>
      </c>
      <c r="J17" s="70">
        <f>Data!K172</f>
        <v>-310.26364941577924</v>
      </c>
      <c r="K17" s="56">
        <f>Data!L172</f>
        <v>-458.13681398286894</v>
      </c>
      <c r="L17" s="56">
        <f>Data!M172</f>
        <v>-594.51469741068331</v>
      </c>
      <c r="M17" s="56">
        <f>Data!N172</f>
        <v>-978.24036184280862</v>
      </c>
      <c r="N17" s="56">
        <f>Data!O172</f>
        <v>-1590.3275591666338</v>
      </c>
      <c r="O17" s="56">
        <f>Data!P172</f>
        <v>-1652.1379357742917</v>
      </c>
      <c r="P17" s="56">
        <f>Data!Q172</f>
        <v>-1655.2153837582819</v>
      </c>
      <c r="Q17" s="56">
        <f>Data!R172</f>
        <v>-1967.9007061075963</v>
      </c>
      <c r="R17" s="56">
        <v>-1959.2932311206496</v>
      </c>
      <c r="S17" s="56">
        <v>-2081.0981659948275</v>
      </c>
      <c r="T17" s="67">
        <v>-2714.5427557615376</v>
      </c>
      <c r="U17" s="73">
        <v>-2936.8820000000001</v>
      </c>
      <c r="V17" s="109">
        <v>-3143.9760000000001</v>
      </c>
      <c r="W17" s="56">
        <v>-3388.6779999999999</v>
      </c>
      <c r="X17" s="56">
        <v>-3676.3429999999998</v>
      </c>
      <c r="Y17" s="56">
        <v>-4011.3919999999998</v>
      </c>
    </row>
    <row r="18" spans="1:31">
      <c r="A18" s="16" t="s">
        <v>568</v>
      </c>
      <c r="B18" s="70">
        <f t="shared" ref="B18:H18" si="9">SUM(B11,B14)</f>
        <v>179.440978</v>
      </c>
      <c r="C18" s="70">
        <f t="shared" si="9"/>
        <v>255.75428200000002</v>
      </c>
      <c r="D18" s="70">
        <f t="shared" si="9"/>
        <v>370.49704700000007</v>
      </c>
      <c r="E18" s="70">
        <f t="shared" si="9"/>
        <v>364.9629139999999</v>
      </c>
      <c r="F18" s="70">
        <f t="shared" si="9"/>
        <v>435.66771499999993</v>
      </c>
      <c r="G18" s="70">
        <f t="shared" si="9"/>
        <v>608.11863300000027</v>
      </c>
      <c r="H18" s="70">
        <f t="shared" si="9"/>
        <v>749.33082493000018</v>
      </c>
      <c r="I18" s="70">
        <f t="shared" ref="I18:M18" si="10">SUM(I11,I14)</f>
        <v>890.30824600000005</v>
      </c>
      <c r="J18" s="70">
        <f t="shared" si="10"/>
        <v>1095.6276850000004</v>
      </c>
      <c r="K18" s="56">
        <f t="shared" si="10"/>
        <v>1534.2078848930901</v>
      </c>
      <c r="L18" s="56">
        <f t="shared" si="10"/>
        <v>1961.5046509668903</v>
      </c>
      <c r="M18" s="56">
        <f t="shared" si="10"/>
        <v>2799.7796641153263</v>
      </c>
      <c r="N18" s="56">
        <f t="shared" ref="N18:P18" si="11">SUM(N11,N14)</f>
        <v>4098.8572122684918</v>
      </c>
      <c r="O18" s="56">
        <f t="shared" si="11"/>
        <v>4421.6984663356161</v>
      </c>
      <c r="P18" s="56">
        <f t="shared" si="11"/>
        <v>4763.6069118236101</v>
      </c>
      <c r="Q18" s="56">
        <f t="shared" ref="Q18:R18" si="12">SUM(Q11,Q14)</f>
        <v>6199.0088060651478</v>
      </c>
      <c r="R18" s="56">
        <v>7097.7772731738705</v>
      </c>
      <c r="S18" s="56">
        <v>7903.7389713906896</v>
      </c>
      <c r="T18" s="67">
        <v>9836.6186010223573</v>
      </c>
      <c r="U18" s="73">
        <v>11663.2091</v>
      </c>
      <c r="V18" s="109">
        <v>13600.468069999999</v>
      </c>
      <c r="W18" s="56">
        <v>16055.702069999999</v>
      </c>
      <c r="X18" s="56">
        <v>18954.1561</v>
      </c>
      <c r="Y18" s="56">
        <v>22255.95407</v>
      </c>
    </row>
    <row r="19" spans="1:31">
      <c r="A19" s="120" t="s">
        <v>569</v>
      </c>
      <c r="B19" s="70">
        <f>Data!C174</f>
        <v>160.14482799999999</v>
      </c>
      <c r="C19" s="70">
        <f>Data!D174</f>
        <v>220.75057900000002</v>
      </c>
      <c r="D19" s="70">
        <f>Data!E174</f>
        <v>294.973658</v>
      </c>
      <c r="E19" s="70">
        <f>Data!F174</f>
        <v>259.86537199999998</v>
      </c>
      <c r="F19" s="70">
        <f>Data!G174</f>
        <v>282.71257800000001</v>
      </c>
      <c r="G19" s="70">
        <f>Data!H174</f>
        <v>380.27078800000004</v>
      </c>
      <c r="H19" s="70">
        <f>Data!I174</f>
        <v>405.37745201000001</v>
      </c>
      <c r="I19" s="70">
        <f>Data!J174</f>
        <v>465.09551900000002</v>
      </c>
      <c r="J19" s="70">
        <f>Data!K174</f>
        <v>530.27722700000004</v>
      </c>
      <c r="K19" s="56">
        <f>Data!L174</f>
        <v>856.52095314460996</v>
      </c>
      <c r="L19" s="56">
        <f>Data!M174</f>
        <v>1104.1303042244854</v>
      </c>
      <c r="M19" s="56">
        <f>Data!N174</f>
        <v>1473.169055614848</v>
      </c>
      <c r="N19" s="56">
        <f>Data!O174</f>
        <v>2262.9629345692738</v>
      </c>
      <c r="O19" s="56">
        <f>Data!P174</f>
        <v>1999.2202244401246</v>
      </c>
      <c r="P19" s="56">
        <f>Data!Q174</f>
        <v>2330.4861027696384</v>
      </c>
      <c r="Q19" s="56">
        <f>Data!R174</f>
        <v>2960.2536212846771</v>
      </c>
      <c r="R19" s="56">
        <v>3783.1795329991</v>
      </c>
      <c r="S19" s="56">
        <v>4069.1616825747037</v>
      </c>
      <c r="T19" s="67">
        <v>5418.4025162175931</v>
      </c>
      <c r="U19" s="73">
        <v>6312.415</v>
      </c>
      <c r="V19" s="109">
        <v>7376.2370000000001</v>
      </c>
      <c r="W19" s="56">
        <v>8714.9069999999901</v>
      </c>
      <c r="X19" s="56">
        <v>10296.52</v>
      </c>
      <c r="Y19" s="56">
        <v>12106.69</v>
      </c>
    </row>
    <row r="20" spans="1:31">
      <c r="A20" s="69" t="s">
        <v>581</v>
      </c>
      <c r="B20" s="70">
        <f>Data!C175</f>
        <v>124.779175</v>
      </c>
      <c r="C20" s="70">
        <f>Data!D175</f>
        <v>176.73306100000002</v>
      </c>
      <c r="D20" s="70">
        <f>Data!E175</f>
        <v>239.69061400000001</v>
      </c>
      <c r="E20" s="70">
        <f>Data!F175</f>
        <v>212.18498299999999</v>
      </c>
      <c r="F20" s="70">
        <f>Data!G175</f>
        <v>244.03765099999998</v>
      </c>
      <c r="G20" s="70">
        <f>Data!H175</f>
        <v>315.20506900000004</v>
      </c>
      <c r="H20" s="70">
        <f>Data!I175</f>
        <v>348.85034200000001</v>
      </c>
      <c r="I20" s="70">
        <f>Data!J175</f>
        <v>390.79106300000001</v>
      </c>
      <c r="J20" s="70">
        <f>Data!K175</f>
        <v>441.53551400000003</v>
      </c>
      <c r="K20" s="56">
        <f>Data!L175</f>
        <v>615.99254619999999</v>
      </c>
      <c r="L20" s="56">
        <f>Data!M175</f>
        <v>736.28420750999999</v>
      </c>
      <c r="M20" s="56">
        <f>Data!N175</f>
        <v>827.35721450999995</v>
      </c>
      <c r="N20" s="56">
        <f>Data!O175</f>
        <v>1152.0703892299998</v>
      </c>
      <c r="O20" s="56">
        <f>Data!P175</f>
        <v>1082.55368619</v>
      </c>
      <c r="P20" s="56">
        <f>Data!Q175</f>
        <v>1229.4361007100001</v>
      </c>
      <c r="Q20" s="56">
        <f>Data!R175</f>
        <v>1372.98874733</v>
      </c>
      <c r="R20" s="56">
        <v>1438.9916573999999</v>
      </c>
      <c r="S20" s="56">
        <v>1550.0279332099999</v>
      </c>
      <c r="T20" s="67">
        <v>1899.6252815</v>
      </c>
      <c r="U20" s="73">
        <v>2138.9920000000002</v>
      </c>
      <c r="V20" s="109">
        <v>2430.2339999999999</v>
      </c>
      <c r="W20" s="56">
        <v>2778.6280000000002</v>
      </c>
      <c r="X20" s="56">
        <v>3176.9670000000001</v>
      </c>
      <c r="Y20" s="56">
        <v>3614.9470000000001</v>
      </c>
      <c r="AB20" s="92"/>
      <c r="AC20" s="92"/>
      <c r="AD20" s="92"/>
      <c r="AE20" s="92"/>
    </row>
    <row r="21" spans="1:31">
      <c r="A21" s="69" t="s">
        <v>582</v>
      </c>
      <c r="B21" s="70">
        <f>Data!C176</f>
        <v>35.365652999999995</v>
      </c>
      <c r="C21" s="70">
        <f>Data!D176</f>
        <v>44.017517999999995</v>
      </c>
      <c r="D21" s="70">
        <f>Data!E176</f>
        <v>55.28304399999999</v>
      </c>
      <c r="E21" s="70">
        <f>Data!F176</f>
        <v>47.680388999999991</v>
      </c>
      <c r="F21" s="70">
        <f>Data!G176</f>
        <v>38.674927000000025</v>
      </c>
      <c r="G21" s="70">
        <f>Data!H176</f>
        <v>65.065719000000001</v>
      </c>
      <c r="H21" s="70">
        <f>Data!I176</f>
        <v>56.527110010000001</v>
      </c>
      <c r="I21" s="70">
        <f>Data!J176</f>
        <v>74.304456000000016</v>
      </c>
      <c r="J21" s="70">
        <f>Data!K176</f>
        <v>88.741713000000004</v>
      </c>
      <c r="K21" s="56">
        <f>Data!L176</f>
        <v>240.52840694460997</v>
      </c>
      <c r="L21" s="56">
        <f>Data!M176</f>
        <v>367.84609671448538</v>
      </c>
      <c r="M21" s="56">
        <f>Data!N176</f>
        <v>645.8118411048481</v>
      </c>
      <c r="N21" s="56">
        <f>Data!O176</f>
        <v>1110.892545339274</v>
      </c>
      <c r="O21" s="56">
        <f>Data!P176</f>
        <v>916.66653825012463</v>
      </c>
      <c r="P21" s="56">
        <f>Data!Q176</f>
        <v>1101.0500020596382</v>
      </c>
      <c r="Q21" s="56">
        <f>Data!R176</f>
        <v>1587.2648739546771</v>
      </c>
      <c r="R21" s="56">
        <v>2344.1878755991002</v>
      </c>
      <c r="S21" s="56">
        <v>2519.1337493647038</v>
      </c>
      <c r="T21" s="67">
        <v>3518.7772347175933</v>
      </c>
      <c r="U21" s="73">
        <v>4173.4229999999998</v>
      </c>
      <c r="V21" s="109">
        <v>4946.0030000000006</v>
      </c>
      <c r="W21" s="56">
        <v>5936.2789999999895</v>
      </c>
      <c r="X21" s="56">
        <v>7119.5529999999999</v>
      </c>
      <c r="Y21" s="56">
        <v>8491.7430000000004</v>
      </c>
    </row>
    <row r="22" spans="1:31">
      <c r="A22" s="120" t="s">
        <v>583</v>
      </c>
      <c r="B22" s="70">
        <f>B18-B19</f>
        <v>19.296150000000011</v>
      </c>
      <c r="C22" s="70">
        <f t="shared" ref="C22:L22" si="13">C18-C19</f>
        <v>35.003703000000002</v>
      </c>
      <c r="D22" s="70">
        <f t="shared" si="13"/>
        <v>75.523389000000066</v>
      </c>
      <c r="E22" s="70">
        <f t="shared" si="13"/>
        <v>105.09754199999992</v>
      </c>
      <c r="F22" s="70">
        <f t="shared" si="13"/>
        <v>152.95513699999992</v>
      </c>
      <c r="G22" s="70">
        <f t="shared" si="13"/>
        <v>227.84784500000023</v>
      </c>
      <c r="H22" s="70">
        <f t="shared" si="13"/>
        <v>343.95337292000016</v>
      </c>
      <c r="I22" s="70">
        <f t="shared" si="13"/>
        <v>425.21272700000003</v>
      </c>
      <c r="J22" s="70">
        <f t="shared" si="13"/>
        <v>565.35045800000034</v>
      </c>
      <c r="K22" s="56">
        <f t="shared" si="13"/>
        <v>677.68693174848011</v>
      </c>
      <c r="L22" s="56">
        <f t="shared" si="13"/>
        <v>857.3743467424049</v>
      </c>
      <c r="M22" s="56">
        <f t="shared" ref="M22" si="14">M18-M19</f>
        <v>1326.6106085004783</v>
      </c>
      <c r="N22" s="56">
        <f t="shared" ref="N22:P22" si="15">N18-N19</f>
        <v>1835.894277699218</v>
      </c>
      <c r="O22" s="56">
        <f t="shared" si="15"/>
        <v>2422.4782418954915</v>
      </c>
      <c r="P22" s="56">
        <f t="shared" si="15"/>
        <v>2433.1208090539717</v>
      </c>
      <c r="Q22" s="56">
        <f t="shared" ref="Q22:R22" si="16">Q18-Q19</f>
        <v>3238.7551847804707</v>
      </c>
      <c r="R22" s="56">
        <v>3314.5977401747705</v>
      </c>
      <c r="S22" s="56">
        <v>3834.5772888159859</v>
      </c>
      <c r="T22" s="67">
        <v>4418.2160848047643</v>
      </c>
      <c r="U22" s="73">
        <v>5350.7941000000001</v>
      </c>
      <c r="V22" s="109">
        <v>6224.2310699999989</v>
      </c>
      <c r="W22" s="56">
        <v>7340.7950700000092</v>
      </c>
      <c r="X22" s="56">
        <v>8657.6360999999997</v>
      </c>
      <c r="Y22" s="56">
        <v>10149.264069999999</v>
      </c>
    </row>
    <row r="23" spans="1:31">
      <c r="A23" s="16"/>
      <c r="B23" s="13"/>
      <c r="C23" s="13"/>
      <c r="D23" s="13"/>
      <c r="E23" s="13"/>
      <c r="F23" s="13"/>
      <c r="G23" s="13"/>
      <c r="H23" s="13"/>
      <c r="I23" s="13"/>
      <c r="J23" s="13"/>
      <c r="K23" s="20"/>
      <c r="L23" s="20"/>
      <c r="M23" s="19"/>
      <c r="N23" s="19"/>
      <c r="O23" s="19"/>
      <c r="P23" s="56"/>
      <c r="Q23" s="56"/>
      <c r="R23" s="56"/>
      <c r="S23" s="20"/>
      <c r="T23" s="36"/>
      <c r="U23" s="95"/>
      <c r="V23" s="62"/>
      <c r="W23" s="13"/>
      <c r="X23" s="13"/>
      <c r="Y23" s="13"/>
    </row>
    <row r="24" spans="1:31">
      <c r="A24" s="16" t="s">
        <v>570</v>
      </c>
      <c r="B24" s="13"/>
      <c r="C24" s="13"/>
      <c r="D24" s="13"/>
      <c r="E24" s="13"/>
      <c r="F24" s="13"/>
      <c r="G24" s="13"/>
      <c r="H24" s="13"/>
      <c r="I24" s="13"/>
      <c r="J24" s="13"/>
      <c r="K24" s="20"/>
      <c r="L24" s="20"/>
      <c r="M24" s="20"/>
      <c r="N24" s="20"/>
      <c r="O24" s="20"/>
      <c r="P24" s="20"/>
      <c r="Q24" s="20"/>
      <c r="R24" s="20"/>
      <c r="S24" s="20"/>
      <c r="T24" s="36"/>
      <c r="U24" s="95"/>
      <c r="V24" s="62"/>
      <c r="W24" s="13"/>
      <c r="X24" s="13"/>
      <c r="Y24" s="13"/>
    </row>
    <row r="25" spans="1:31">
      <c r="A25" s="16" t="s">
        <v>584</v>
      </c>
      <c r="B25" s="14" t="e">
        <f>#REF!/B18</f>
        <v>#REF!</v>
      </c>
      <c r="C25" s="14" t="e">
        <f>#REF!/C18</f>
        <v>#REF!</v>
      </c>
      <c r="D25" s="14" t="e">
        <f>#REF!/D18</f>
        <v>#REF!</v>
      </c>
      <c r="E25" s="14" t="e">
        <f>#REF!/E18</f>
        <v>#REF!</v>
      </c>
      <c r="F25" s="14" t="e">
        <f>#REF!/F18</f>
        <v>#REF!</v>
      </c>
      <c r="G25" s="14" t="e">
        <f>#REF!/G18</f>
        <v>#REF!</v>
      </c>
      <c r="H25" s="14" t="e">
        <f>#REF!/H18</f>
        <v>#REF!</v>
      </c>
      <c r="I25" s="14" t="e">
        <f>#REF!/I18</f>
        <v>#REF!</v>
      </c>
      <c r="J25" s="14" t="e">
        <f>#REF!/J18</f>
        <v>#REF!</v>
      </c>
      <c r="K25" s="25" t="e">
        <f>#REF!/K18</f>
        <v>#REF!</v>
      </c>
      <c r="L25" s="25" t="e">
        <f>#REF!/L18</f>
        <v>#REF!</v>
      </c>
      <c r="M25" s="25" t="e">
        <f>#REF!/M18</f>
        <v>#REF!</v>
      </c>
      <c r="N25" s="25" t="e">
        <f>#REF!/N18</f>
        <v>#REF!</v>
      </c>
      <c r="O25" s="25" t="e">
        <f>#REF!/O18</f>
        <v>#REF!</v>
      </c>
      <c r="P25" s="25" t="e">
        <f>#REF!/P18</f>
        <v>#REF!</v>
      </c>
      <c r="Q25" s="25" t="e">
        <f>#REF!/Q18</f>
        <v>#REF!</v>
      </c>
      <c r="R25" s="25">
        <v>3.4298042396276678</v>
      </c>
      <c r="S25" s="25">
        <v>3.3107474320665191</v>
      </c>
      <c r="T25" s="88">
        <v>2.7293275604143812</v>
      </c>
      <c r="U25" s="96">
        <v>2.5015727446745339</v>
      </c>
      <c r="V25" s="107">
        <v>2.3426095216736167</v>
      </c>
      <c r="W25" s="14">
        <v>2.1772596955020616</v>
      </c>
      <c r="X25" s="14">
        <v>2.0235826801067653</v>
      </c>
      <c r="Y25" s="14">
        <v>1.8817938726991632</v>
      </c>
    </row>
    <row r="26" spans="1:31">
      <c r="A26" s="16" t="s">
        <v>585</v>
      </c>
      <c r="B26" s="14" t="e">
        <f>#REF!/B19</f>
        <v>#REF!</v>
      </c>
      <c r="C26" s="14" t="e">
        <f>#REF!/C19</f>
        <v>#REF!</v>
      </c>
      <c r="D26" s="14" t="e">
        <f>#REF!/D19</f>
        <v>#REF!</v>
      </c>
      <c r="E26" s="14" t="e">
        <f>#REF!/E19</f>
        <v>#REF!</v>
      </c>
      <c r="F26" s="14" t="e">
        <f>#REF!/F19</f>
        <v>#REF!</v>
      </c>
      <c r="G26" s="14" t="e">
        <f>#REF!/G19</f>
        <v>#REF!</v>
      </c>
      <c r="H26" s="14" t="e">
        <f>#REF!/H19</f>
        <v>#REF!</v>
      </c>
      <c r="I26" s="12" t="e">
        <f>#REF!/I19</f>
        <v>#REF!</v>
      </c>
      <c r="J26" s="12" t="e">
        <f>#REF!/J19</f>
        <v>#REF!</v>
      </c>
      <c r="K26" s="19" t="e">
        <f>#REF!/K19</f>
        <v>#REF!</v>
      </c>
      <c r="L26" s="19" t="e">
        <f>#REF!/L19</f>
        <v>#REF!</v>
      </c>
      <c r="M26" s="19" t="e">
        <f>#REF!/M19</f>
        <v>#REF!</v>
      </c>
      <c r="N26" s="19" t="e">
        <f>#REF!/N19</f>
        <v>#REF!</v>
      </c>
      <c r="O26" s="19" t="e">
        <f>#REF!/O19</f>
        <v>#REF!</v>
      </c>
      <c r="P26" s="19" t="e">
        <f>#REF!/P19</f>
        <v>#REF!</v>
      </c>
      <c r="Q26" s="19" t="e">
        <f>#REF!/Q19</f>
        <v>#REF!</v>
      </c>
      <c r="R26" s="25">
        <v>6.4347954864743233</v>
      </c>
      <c r="S26" s="25">
        <v>6.4306325342911475</v>
      </c>
      <c r="T26" s="88">
        <v>4.9548467779385863</v>
      </c>
      <c r="U26" s="96">
        <v>4.6220608119079625</v>
      </c>
      <c r="V26" s="107">
        <v>4.3193549773414261</v>
      </c>
      <c r="W26" s="14">
        <v>4.0112227244651102</v>
      </c>
      <c r="X26" s="14">
        <v>3.725074296946929</v>
      </c>
      <c r="Y26" s="14">
        <v>3.459336779912594</v>
      </c>
    </row>
    <row r="27" spans="1:31">
      <c r="A27" s="16" t="s">
        <v>586</v>
      </c>
      <c r="B27" s="11">
        <f>B22/(B22+B21)</f>
        <v>0.3530097607647521</v>
      </c>
      <c r="C27" s="11">
        <f>C22/(C22+C21)</f>
        <v>0.44296585850021225</v>
      </c>
      <c r="D27" s="11">
        <f t="shared" ref="D27:K27" si="17">D22/(D22+D21)</f>
        <v>0.57736754430112802</v>
      </c>
      <c r="E27" s="11">
        <f t="shared" si="17"/>
        <v>0.68791049408831162</v>
      </c>
      <c r="F27" s="11">
        <f t="shared" si="17"/>
        <v>0.79817923037378913</v>
      </c>
      <c r="G27" s="11">
        <f t="shared" si="17"/>
        <v>0.77786716971563685</v>
      </c>
      <c r="H27" s="11">
        <f t="shared" si="17"/>
        <v>0.8588517732588723</v>
      </c>
      <c r="I27" s="11">
        <f t="shared" si="17"/>
        <v>0.85124744747769765</v>
      </c>
      <c r="J27" s="11">
        <f t="shared" si="17"/>
        <v>0.86432842811078381</v>
      </c>
      <c r="K27" s="28">
        <f t="shared" si="17"/>
        <v>0.73804793188604567</v>
      </c>
      <c r="L27" s="28">
        <f t="shared" ref="L27:U27" si="18">L22/(L22+L21)</f>
        <v>0.69977149934208704</v>
      </c>
      <c r="M27" s="28">
        <f t="shared" si="18"/>
        <v>0.6725793497057021</v>
      </c>
      <c r="N27" s="28">
        <f t="shared" si="18"/>
        <v>0.62301563972862817</v>
      </c>
      <c r="O27" s="28">
        <f t="shared" si="18"/>
        <v>0.72547864839506904</v>
      </c>
      <c r="P27" s="28">
        <f t="shared" si="18"/>
        <v>0.68845591769439696</v>
      </c>
      <c r="Q27" s="28">
        <f t="shared" ref="Q27:R27" si="19">Q22/(Q22+Q21)</f>
        <v>0.67110271929315524</v>
      </c>
      <c r="R27" s="28">
        <v>0.58574364982750471</v>
      </c>
      <c r="S27" s="28">
        <v>0.60351773408851339</v>
      </c>
      <c r="T27" s="34">
        <v>0.55666118225618577</v>
      </c>
      <c r="U27" s="93">
        <v>0.56180933758849327</v>
      </c>
      <c r="V27" s="60">
        <v>0.557215814010243</v>
      </c>
      <c r="W27" s="11">
        <v>0.55289252973189218</v>
      </c>
      <c r="X27" s="11">
        <v>0.54874388873237245</v>
      </c>
      <c r="Y27" s="11">
        <v>0.54445900008984871</v>
      </c>
    </row>
    <row r="28" spans="1:31">
      <c r="A28" s="49" t="s">
        <v>587</v>
      </c>
      <c r="B28" s="14">
        <f>B18/NatBank!B$22</f>
        <v>1.1666128558800768</v>
      </c>
      <c r="C28" s="14">
        <f>C18/NatBank!C$22</f>
        <v>1.2239409835923731</v>
      </c>
      <c r="D28" s="14">
        <f>D18/NatBank!D$22</f>
        <v>1.3372145431588824</v>
      </c>
      <c r="E28" s="14">
        <f>E18/NatBank!E$22</f>
        <v>1.393317592080402</v>
      </c>
      <c r="F28" s="14">
        <f>F18/NatBank!F$22</f>
        <v>1.4109282375115171</v>
      </c>
      <c r="G28" s="14">
        <f>G18/NatBank!G$22</f>
        <v>1.5522092598214856</v>
      </c>
      <c r="H28" s="14">
        <f>H18/NatBank!H$22</f>
        <v>1.736885037763527</v>
      </c>
      <c r="I28" s="14">
        <f>I18/NatBank!I$22</f>
        <v>1.7242776843407273</v>
      </c>
      <c r="J28" s="14">
        <f>J18/NatBank!J$22</f>
        <v>1.8571827829484548</v>
      </c>
      <c r="K28" s="25">
        <f>K18/NatBank!K$22</f>
        <v>1.7702561133693815</v>
      </c>
      <c r="L28" s="25">
        <f>L18/NatBank!L$22</f>
        <v>1.9471579000429526</v>
      </c>
      <c r="M28" s="25">
        <f>M18/NatBank!M$22</f>
        <v>2.2009141451558221</v>
      </c>
      <c r="N28" s="25">
        <f>N18/NatBank!N$22</f>
        <v>2.2850109373377792</v>
      </c>
      <c r="O28" s="25">
        <f>O18/NatBank!O$22</f>
        <v>2.6927411253704752</v>
      </c>
      <c r="P28" s="25">
        <f>P18/NatBank!P$22</f>
        <v>2.5406427186406941</v>
      </c>
      <c r="Q28" s="25">
        <f>Q18/NatBank!Q$22</f>
        <v>2.9786762597796947</v>
      </c>
      <c r="R28" s="25">
        <v>2.4466050253979823</v>
      </c>
      <c r="S28" s="25">
        <v>2.427950052865318</v>
      </c>
      <c r="T28" s="88">
        <v>2.465884470138294</v>
      </c>
      <c r="U28" s="96">
        <v>2.5382179218040508</v>
      </c>
      <c r="V28" s="107">
        <v>2.544672727552169</v>
      </c>
      <c r="W28" s="14">
        <v>2.5492110400047077</v>
      </c>
      <c r="X28" s="14">
        <v>2.5502555514976328</v>
      </c>
      <c r="Y28" s="14">
        <v>2.5531332453401689</v>
      </c>
    </row>
    <row r="29" spans="1:31">
      <c r="A29" s="49" t="s">
        <v>588</v>
      </c>
      <c r="B29" s="14">
        <f>B19/NatBank!B$22</f>
        <v>1.0411613736718692</v>
      </c>
      <c r="C29" s="14">
        <f>C19/NatBank!C$22</f>
        <v>1.0564268120048363</v>
      </c>
      <c r="D29" s="14">
        <f>D19/NatBank!D$22</f>
        <v>1.0646321435495121</v>
      </c>
      <c r="E29" s="14">
        <f>E19/NatBank!E$22</f>
        <v>0.99208708745710528</v>
      </c>
      <c r="F29" s="14">
        <f>F19/NatBank!F$22</f>
        <v>0.91557658661917918</v>
      </c>
      <c r="G29" s="14">
        <f>G19/NatBank!G$22</f>
        <v>0.97063271266876783</v>
      </c>
      <c r="H29" s="14">
        <f>H19/NatBank!H$22</f>
        <v>0.93963041105194778</v>
      </c>
      <c r="I29" s="14">
        <f>I19/NatBank!I$22</f>
        <v>0.9007597403501626</v>
      </c>
      <c r="J29" s="14">
        <f>J19/NatBank!J$22</f>
        <v>0.89886532592871571</v>
      </c>
      <c r="K29" s="25">
        <f>K19/NatBank!K$22</f>
        <v>0.9883024774304785</v>
      </c>
      <c r="L29" s="25">
        <f>L19/NatBank!L$22</f>
        <v>1.0960545229845726</v>
      </c>
      <c r="M29" s="25">
        <f>M19/NatBank!M$22</f>
        <v>1.1580620626205846</v>
      </c>
      <c r="N29" s="25">
        <f>N19/NatBank!N$22</f>
        <v>1.2615455451347577</v>
      </c>
      <c r="O29" s="25">
        <f>O19/NatBank!O$22</f>
        <v>1.2174920017745294</v>
      </c>
      <c r="P29" s="25">
        <f>P19/NatBank!P$22</f>
        <v>1.2429515401866673</v>
      </c>
      <c r="Q29" s="25">
        <f>Q19/NatBank!Q$22</f>
        <v>1.4224269492923303</v>
      </c>
      <c r="R29" s="25">
        <v>1.3040626242811737</v>
      </c>
      <c r="S29" s="25">
        <v>1.2500060234892103</v>
      </c>
      <c r="T29" s="88">
        <v>1.3583076827143163</v>
      </c>
      <c r="U29" s="96">
        <v>1.3737458314851543</v>
      </c>
      <c r="V29" s="107">
        <v>1.3801075837429786</v>
      </c>
      <c r="W29" s="14">
        <v>1.3836914163053027</v>
      </c>
      <c r="X29" s="14">
        <v>1.3853825595066407</v>
      </c>
      <c r="Y29" s="14">
        <v>1.3888415042917714</v>
      </c>
    </row>
    <row r="30" spans="1:31">
      <c r="A30" s="122" t="s">
        <v>589</v>
      </c>
      <c r="B30" s="11" t="e">
        <f>B16/#REF!</f>
        <v>#REF!</v>
      </c>
      <c r="C30" s="11" t="e">
        <f>C16/#REF!</f>
        <v>#REF!</v>
      </c>
      <c r="D30" s="11" t="e">
        <f>D16/#REF!</f>
        <v>#REF!</v>
      </c>
      <c r="E30" s="11" t="e">
        <f>E16/#REF!</f>
        <v>#REF!</v>
      </c>
      <c r="F30" s="11" t="e">
        <f>F16/#REF!</f>
        <v>#REF!</v>
      </c>
      <c r="G30" s="11" t="e">
        <f>G16/#REF!</f>
        <v>#REF!</v>
      </c>
      <c r="H30" s="11" t="e">
        <f>H16/#REF!</f>
        <v>#REF!</v>
      </c>
      <c r="I30" s="11" t="e">
        <f>I16/#REF!</f>
        <v>#REF!</v>
      </c>
      <c r="J30" s="11" t="e">
        <f>J16/#REF!</f>
        <v>#REF!</v>
      </c>
      <c r="K30" s="28" t="e">
        <f>K16/#REF!</f>
        <v>#REF!</v>
      </c>
      <c r="L30" s="28" t="e">
        <f>L16/#REF!</f>
        <v>#REF!</v>
      </c>
      <c r="M30" s="28" t="e">
        <f>M16/#REF!</f>
        <v>#REF!</v>
      </c>
      <c r="N30" s="28" t="e">
        <f>N16/#REF!</f>
        <v>#REF!</v>
      </c>
      <c r="O30" s="28" t="e">
        <f>O16/#REF!</f>
        <v>#REF!</v>
      </c>
      <c r="P30" s="28" t="e">
        <f>P16/#REF!</f>
        <v>#REF!</v>
      </c>
      <c r="Q30" s="28" t="e">
        <f>Q16/#REF!</f>
        <v>#REF!</v>
      </c>
      <c r="R30" s="28">
        <v>0.32950966312188024</v>
      </c>
      <c r="S30" s="28">
        <v>0.34721456187267008</v>
      </c>
      <c r="T30" s="34">
        <v>0.4018047536292082</v>
      </c>
      <c r="U30" s="93">
        <v>0.41953065710787968</v>
      </c>
      <c r="V30" s="60">
        <v>0.44875885208137739</v>
      </c>
      <c r="W30" s="11">
        <v>0.46433987301069818</v>
      </c>
      <c r="X30" s="11">
        <v>0.47834429774532872</v>
      </c>
      <c r="Y30" s="11">
        <v>0.4931897949811177</v>
      </c>
    </row>
    <row r="31" spans="1:31">
      <c r="A31" s="16"/>
      <c r="B31" s="13"/>
      <c r="C31" s="13"/>
      <c r="D31" s="13"/>
      <c r="E31" s="13"/>
      <c r="F31" s="13"/>
      <c r="G31" s="13"/>
      <c r="H31" s="13"/>
      <c r="I31" s="13"/>
      <c r="J31" s="13"/>
      <c r="K31" s="20"/>
      <c r="L31" s="20"/>
      <c r="M31" s="77"/>
      <c r="N31" s="77"/>
      <c r="O31" s="77"/>
      <c r="P31" s="85"/>
      <c r="Q31" s="85"/>
      <c r="R31" s="85"/>
      <c r="S31" s="85"/>
      <c r="T31" s="90"/>
      <c r="U31" s="100"/>
      <c r="V31" s="112"/>
      <c r="W31" s="78"/>
      <c r="X31" s="78"/>
      <c r="Y31" s="78"/>
      <c r="Z31" s="10"/>
    </row>
    <row r="32" spans="1:31">
      <c r="A32" s="16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</row>
    <row r="33" spans="1:30">
      <c r="A33" s="16"/>
      <c r="B33" s="13"/>
      <c r="C33" s="13"/>
      <c r="D33" s="13"/>
      <c r="E33" s="13"/>
      <c r="F33" s="13"/>
      <c r="G33" s="13"/>
      <c r="H33" s="13"/>
      <c r="I33" s="13"/>
      <c r="J33" s="13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13"/>
      <c r="V33" s="13"/>
      <c r="W33" s="13"/>
      <c r="X33" s="13"/>
      <c r="Y33" s="13"/>
    </row>
    <row r="34" spans="1:30">
      <c r="A34" s="16" t="s">
        <v>590</v>
      </c>
      <c r="B34" s="13"/>
      <c r="C34" s="13"/>
      <c r="D34" s="13"/>
      <c r="E34" s="13"/>
      <c r="F34" s="13"/>
      <c r="G34" s="13"/>
      <c r="H34" s="13"/>
      <c r="I34" s="13"/>
      <c r="J34" s="13"/>
      <c r="K34" s="20"/>
      <c r="L34" s="20"/>
      <c r="M34" s="20"/>
      <c r="N34" s="20"/>
      <c r="O34" s="20"/>
      <c r="P34" s="20"/>
      <c r="Q34" s="20"/>
      <c r="R34" s="20"/>
      <c r="S34" s="20"/>
      <c r="T34" s="36"/>
      <c r="U34" s="95"/>
      <c r="V34" s="62"/>
      <c r="W34" s="13"/>
      <c r="X34" s="13"/>
      <c r="Y34" s="13"/>
    </row>
    <row r="35" spans="1:30">
      <c r="A35" s="16"/>
      <c r="B35" s="13"/>
      <c r="C35" s="13"/>
      <c r="D35" s="13"/>
      <c r="E35" s="13"/>
      <c r="F35" s="13"/>
      <c r="G35" s="13"/>
      <c r="H35" s="13"/>
      <c r="I35" s="13"/>
      <c r="J35" s="13"/>
      <c r="K35" s="20"/>
      <c r="L35" s="20"/>
      <c r="M35" s="19"/>
      <c r="N35" s="19"/>
      <c r="O35" s="19"/>
      <c r="P35" s="20"/>
      <c r="Q35" s="20"/>
      <c r="R35" s="20"/>
      <c r="S35" s="20"/>
      <c r="T35" s="36"/>
      <c r="U35" s="95"/>
      <c r="V35" s="62"/>
      <c r="W35" s="13"/>
      <c r="X35" s="13"/>
      <c r="Y35" s="13"/>
    </row>
    <row r="36" spans="1:30">
      <c r="A36" s="16" t="s">
        <v>574</v>
      </c>
      <c r="B36" s="13"/>
      <c r="C36" s="11">
        <f t="shared" ref="C36:O36" si="20">(C11-B11)/ABS(B11)</f>
        <v>-0.89688226682405514</v>
      </c>
      <c r="D36" s="11">
        <f t="shared" si="20"/>
        <v>-20.216988262732222</v>
      </c>
      <c r="E36" s="11">
        <f t="shared" si="20"/>
        <v>-3.0464217113310981</v>
      </c>
      <c r="F36" s="11">
        <f t="shared" si="20"/>
        <v>-0.16823408737817663</v>
      </c>
      <c r="G36" s="11">
        <f t="shared" si="20"/>
        <v>3.2968867313899912E-2</v>
      </c>
      <c r="H36" s="11">
        <f t="shared" si="20"/>
        <v>0.28832401114560058</v>
      </c>
      <c r="I36" s="11">
        <f t="shared" si="20"/>
        <v>8.6906845227923302E-2</v>
      </c>
      <c r="J36" s="11">
        <f t="shared" si="20"/>
        <v>7.8991351242261337E-2</v>
      </c>
      <c r="K36" s="28">
        <f t="shared" si="20"/>
        <v>1.6000133234716751</v>
      </c>
      <c r="L36" s="28">
        <f t="shared" si="20"/>
        <v>-0.5684383428405464</v>
      </c>
      <c r="M36" s="28">
        <f t="shared" si="20"/>
        <v>6.6064205434622369</v>
      </c>
      <c r="N36" s="28">
        <f t="shared" si="20"/>
        <v>-0.26710474239543536</v>
      </c>
      <c r="O36" s="28">
        <f t="shared" si="20"/>
        <v>-1.4580113543965683</v>
      </c>
      <c r="P36" s="28">
        <f t="shared" ref="P36:W36" si="21">(P11-O11)/ABS(O11)</f>
        <v>4.0250214926913523</v>
      </c>
      <c r="Q36" s="28">
        <f t="shared" si="21"/>
        <v>1.3469051359637683</v>
      </c>
      <c r="R36" s="28">
        <v>-0.2534135260192712</v>
      </c>
      <c r="S36" s="28">
        <v>7.7297013205649814E-2</v>
      </c>
      <c r="T36" s="34">
        <v>0.22542694820031031</v>
      </c>
      <c r="U36" s="93">
        <v>0.59778396756361207</v>
      </c>
      <c r="V36" s="60">
        <v>0.24579537134689533</v>
      </c>
      <c r="W36" s="11">
        <v>0.33532778116143208</v>
      </c>
      <c r="X36" s="11">
        <v>0.30779937386678069</v>
      </c>
      <c r="Y36" s="11">
        <v>0.33426176694861048</v>
      </c>
    </row>
    <row r="37" spans="1:30">
      <c r="A37" s="120" t="s">
        <v>575</v>
      </c>
      <c r="B37" s="13"/>
      <c r="C37" s="11">
        <f t="shared" ref="C37:T37" si="22">(C12-B12)/B12</f>
        <v>4.9116940546805772E-2</v>
      </c>
      <c r="D37" s="11">
        <f t="shared" si="22"/>
        <v>0.11610315326836376</v>
      </c>
      <c r="E37" s="11">
        <f t="shared" si="22"/>
        <v>3.6433926032904983E-2</v>
      </c>
      <c r="F37" s="11">
        <f t="shared" si="22"/>
        <v>0.11733679498007663</v>
      </c>
      <c r="G37" s="11">
        <f t="shared" si="22"/>
        <v>-0.10201067801522309</v>
      </c>
      <c r="H37" s="11">
        <f t="shared" si="22"/>
        <v>0.62310579672661703</v>
      </c>
      <c r="I37" s="11">
        <f t="shared" si="22"/>
        <v>0.24981476459948959</v>
      </c>
      <c r="J37" s="11">
        <f t="shared" si="22"/>
        <v>1.4678090027401796E-2</v>
      </c>
      <c r="K37" s="28">
        <f t="shared" si="22"/>
        <v>0.53732570160720028</v>
      </c>
      <c r="L37" s="28">
        <f t="shared" si="22"/>
        <v>0.14097246369994362</v>
      </c>
      <c r="M37" s="28">
        <f t="shared" si="22"/>
        <v>0.74416574599561292</v>
      </c>
      <c r="N37" s="28">
        <f t="shared" si="22"/>
        <v>0.49251316100528642</v>
      </c>
      <c r="O37" s="28">
        <f t="shared" si="22"/>
        <v>0.24799366431077796</v>
      </c>
      <c r="P37" s="28">
        <f t="shared" si="22"/>
        <v>0.23557976642102157</v>
      </c>
      <c r="Q37" s="28">
        <f t="shared" si="22"/>
        <v>0.22184927565654747</v>
      </c>
      <c r="R37" s="28">
        <v>1.0171288011985608E-2</v>
      </c>
      <c r="S37" s="28">
        <v>7.0671541596103934E-2</v>
      </c>
      <c r="T37" s="34">
        <v>8.5697070642719753E-2</v>
      </c>
      <c r="U37" s="93">
        <v>0.1977294215530844</v>
      </c>
      <c r="V37" s="60">
        <v>0.15252855863172135</v>
      </c>
      <c r="W37" s="11">
        <v>0.17390247697582689</v>
      </c>
      <c r="X37" s="11">
        <v>0.17390271426026027</v>
      </c>
      <c r="Y37" s="11">
        <v>0.17390368576809243</v>
      </c>
    </row>
    <row r="38" spans="1:30">
      <c r="A38" s="120" t="s">
        <v>576</v>
      </c>
      <c r="B38" s="13"/>
      <c r="C38" s="11">
        <f t="shared" ref="C38:T38" si="23">(C13-B13)/B13</f>
        <v>0.26379817738465683</v>
      </c>
      <c r="D38" s="11">
        <f t="shared" si="23"/>
        <v>0.49260088330347729</v>
      </c>
      <c r="E38" s="11">
        <f t="shared" si="23"/>
        <v>0.75400564301547301</v>
      </c>
      <c r="F38" s="11">
        <f t="shared" si="23"/>
        <v>0.14532889073546099</v>
      </c>
      <c r="G38" s="11">
        <f t="shared" si="23"/>
        <v>-6.3280225915777699E-2</v>
      </c>
      <c r="H38" s="11">
        <f t="shared" si="23"/>
        <v>9.5275408927667393E-2</v>
      </c>
      <c r="I38" s="11">
        <f t="shared" si="23"/>
        <v>0.12310761327319367</v>
      </c>
      <c r="J38" s="11">
        <f t="shared" si="23"/>
        <v>-1.3978320057816148E-2</v>
      </c>
      <c r="K38" s="28">
        <f t="shared" si="23"/>
        <v>-7.3439821500299499E-2</v>
      </c>
      <c r="L38" s="28">
        <f t="shared" si="23"/>
        <v>0.27224871329881351</v>
      </c>
      <c r="M38" s="28">
        <f t="shared" si="23"/>
        <v>0.37618602685304531</v>
      </c>
      <c r="N38" s="28">
        <f t="shared" si="23"/>
        <v>0.75605985581724044</v>
      </c>
      <c r="O38" s="28">
        <f t="shared" si="23"/>
        <v>0.49502115282864778</v>
      </c>
      <c r="P38" s="28">
        <f t="shared" si="23"/>
        <v>4.6578472653115106E-2</v>
      </c>
      <c r="Q38" s="28">
        <f t="shared" si="23"/>
        <v>7.7596346972956629E-2</v>
      </c>
      <c r="R38" s="28">
        <v>8.3776804316070846E-2</v>
      </c>
      <c r="S38" s="28">
        <v>6.9397020463110928E-2</v>
      </c>
      <c r="T38" s="34">
        <v>5.8619106541866896E-2</v>
      </c>
      <c r="U38" s="93">
        <v>0.10798785673935125</v>
      </c>
      <c r="V38" s="60">
        <v>0.12235791173867934</v>
      </c>
      <c r="W38" s="11">
        <v>0.11594033309649299</v>
      </c>
      <c r="X38" s="11">
        <v>0.11637336258961202</v>
      </c>
      <c r="Y38" s="11">
        <v>9.3190916586069095E-2</v>
      </c>
    </row>
    <row r="39" spans="1:30">
      <c r="A39" s="16" t="s">
        <v>577</v>
      </c>
      <c r="B39" s="13"/>
      <c r="C39" s="11">
        <f t="shared" ref="C39:T39" si="24">(C14-B14)/B14</f>
        <v>0.90561897955527793</v>
      </c>
      <c r="D39" s="11">
        <f t="shared" si="24"/>
        <v>0.85490508866263859</v>
      </c>
      <c r="E39" s="11">
        <f t="shared" si="24"/>
        <v>0.60855912018772562</v>
      </c>
      <c r="F39" s="11">
        <f t="shared" si="24"/>
        <v>0.18066827784173933</v>
      </c>
      <c r="G39" s="11">
        <f t="shared" si="24"/>
        <v>0.17845579545596635</v>
      </c>
      <c r="H39" s="11">
        <f t="shared" si="24"/>
        <v>1.5674019703979008E-2</v>
      </c>
      <c r="I39" s="11">
        <f t="shared" si="24"/>
        <v>0.10796738285175907</v>
      </c>
      <c r="J39" s="11">
        <f t="shared" si="24"/>
        <v>0.15624397599116929</v>
      </c>
      <c r="K39" s="28">
        <f t="shared" si="24"/>
        <v>1.7553891033384388E-2</v>
      </c>
      <c r="L39" s="28">
        <f t="shared" si="24"/>
        <v>0.37407270778185203</v>
      </c>
      <c r="M39" s="28">
        <f t="shared" si="24"/>
        <v>0.20839963859389565</v>
      </c>
      <c r="N39" s="28">
        <f t="shared" si="24"/>
        <v>0.62707056083995905</v>
      </c>
      <c r="O39" s="28">
        <f t="shared" si="24"/>
        <v>0.23317012943788878</v>
      </c>
      <c r="P39" s="28">
        <f t="shared" si="24"/>
        <v>-7.5762671092047623E-2</v>
      </c>
      <c r="Q39" s="28">
        <f t="shared" si="24"/>
        <v>0.17362111892277263</v>
      </c>
      <c r="R39" s="28">
        <v>0.24229180053564536</v>
      </c>
      <c r="S39" s="28">
        <v>0.11887280991270249</v>
      </c>
      <c r="T39" s="34">
        <v>0.24725557287864933</v>
      </c>
      <c r="U39" s="93">
        <v>0.12847169356304161</v>
      </c>
      <c r="V39" s="60">
        <v>0.15043159803343578</v>
      </c>
      <c r="W39" s="11">
        <v>0.14756820768769183</v>
      </c>
      <c r="X39" s="11">
        <v>0.14899460684908203</v>
      </c>
      <c r="Y39" s="11">
        <v>0.12906557766419183</v>
      </c>
    </row>
    <row r="40" spans="1:30">
      <c r="A40" s="120" t="s">
        <v>578</v>
      </c>
      <c r="B40" s="13"/>
      <c r="C40" s="11">
        <f>(C15-B15)/ABS(B15)</f>
        <v>4.2991071338724103</v>
      </c>
      <c r="D40" s="11">
        <f t="shared" ref="D40:T40" si="25">(D15-C15)/ABS(C15)</f>
        <v>0.76965924679435149</v>
      </c>
      <c r="E40" s="11">
        <f t="shared" si="25"/>
        <v>0.34001251647662667</v>
      </c>
      <c r="F40" s="11">
        <f t="shared" si="25"/>
        <v>0.37765837861952611</v>
      </c>
      <c r="G40" s="11">
        <f t="shared" si="25"/>
        <v>0.13999156142122843</v>
      </c>
      <c r="H40" s="11">
        <f t="shared" si="25"/>
        <v>-7.3441302143889345E-2</v>
      </c>
      <c r="I40" s="11">
        <f t="shared" si="25"/>
        <v>-1.1806030274695987E-2</v>
      </c>
      <c r="J40" s="11">
        <f t="shared" si="25"/>
        <v>6.5982655032066212E-2</v>
      </c>
      <c r="K40" s="28">
        <f t="shared" si="25"/>
        <v>-3.3010182382390153E-2</v>
      </c>
      <c r="L40" s="28">
        <f t="shared" si="25"/>
        <v>-0.15255848981138073</v>
      </c>
      <c r="M40" s="28">
        <f t="shared" si="25"/>
        <v>-0.33874973119476265</v>
      </c>
      <c r="N40" s="28">
        <f t="shared" si="25"/>
        <v>-0.14984555649310397</v>
      </c>
      <c r="O40" s="28">
        <f t="shared" si="25"/>
        <v>-1.4853510662221872</v>
      </c>
      <c r="P40" s="28">
        <f t="shared" si="25"/>
        <v>2.5367268993308456</v>
      </c>
      <c r="Q40" s="28">
        <f t="shared" si="25"/>
        <v>-0.38641236087589009</v>
      </c>
      <c r="R40" s="28">
        <v>-0.21322232816631279</v>
      </c>
      <c r="S40" s="28">
        <v>-1.6262242484246101</v>
      </c>
      <c r="T40" s="34">
        <v>8.0967121133170128</v>
      </c>
      <c r="U40" s="93">
        <v>-0.21437548006470281</v>
      </c>
      <c r="V40" s="60">
        <v>-0.86597646393422545</v>
      </c>
      <c r="W40" s="11">
        <v>-0.5889274570936901</v>
      </c>
      <c r="X40" s="11">
        <v>3.683985760171788</v>
      </c>
      <c r="Y40" s="11">
        <v>-0.56803262428329604</v>
      </c>
    </row>
    <row r="41" spans="1:30">
      <c r="A41" s="120" t="s">
        <v>579</v>
      </c>
      <c r="B41" s="13"/>
      <c r="C41" s="11">
        <f t="shared" ref="C41:T41" si="26">(C16-B16)/B16</f>
        <v>-3.344967947241187E-2</v>
      </c>
      <c r="D41" s="11">
        <f t="shared" si="26"/>
        <v>0.65939183543878699</v>
      </c>
      <c r="E41" s="11">
        <f t="shared" si="26"/>
        <v>0.43960585180243339</v>
      </c>
      <c r="F41" s="11">
        <f t="shared" si="26"/>
        <v>0.39920802387122861</v>
      </c>
      <c r="G41" s="11">
        <f t="shared" si="26"/>
        <v>0.23962655005715705</v>
      </c>
      <c r="H41" s="11">
        <f t="shared" si="26"/>
        <v>0.12736598640676558</v>
      </c>
      <c r="I41" s="11">
        <f t="shared" si="26"/>
        <v>0.22834769233837005</v>
      </c>
      <c r="J41" s="11">
        <f t="shared" si="26"/>
        <v>0.2172016827730176</v>
      </c>
      <c r="K41" s="28">
        <f t="shared" si="26"/>
        <v>0.21894461648599231</v>
      </c>
      <c r="L41" s="28">
        <f t="shared" si="26"/>
        <v>0.69779030794173869</v>
      </c>
      <c r="M41" s="28">
        <f t="shared" si="26"/>
        <v>0.53241584374772399</v>
      </c>
      <c r="N41" s="28">
        <f t="shared" si="26"/>
        <v>0.73960487760129745</v>
      </c>
      <c r="O41" s="28">
        <f t="shared" si="26"/>
        <v>0.29305587283284673</v>
      </c>
      <c r="P41" s="28">
        <f t="shared" si="26"/>
        <v>-0.12143653805346009</v>
      </c>
      <c r="Q41" s="28">
        <f t="shared" si="26"/>
        <v>0.20424615046091529</v>
      </c>
      <c r="R41" s="28">
        <v>0.18161944298985463</v>
      </c>
      <c r="S41" s="28">
        <v>0.13265257163724367</v>
      </c>
      <c r="T41" s="34">
        <v>0.18729870269200602</v>
      </c>
      <c r="U41" s="93">
        <v>0.13469289848717247</v>
      </c>
      <c r="V41" s="60">
        <v>0.16807811522191307</v>
      </c>
      <c r="W41" s="11">
        <v>0.13529499808361053</v>
      </c>
      <c r="X41" s="11">
        <v>0.13029158834977306</v>
      </c>
      <c r="Y41" s="11">
        <v>0.12581321019630409</v>
      </c>
    </row>
    <row r="42" spans="1:30">
      <c r="A42" s="120" t="s">
        <v>580</v>
      </c>
      <c r="B42" s="13"/>
      <c r="C42" s="11">
        <f t="shared" ref="C42:T42" si="27">(C17-B17)/B17</f>
        <v>1.1417200907978575</v>
      </c>
      <c r="D42" s="11">
        <f t="shared" si="27"/>
        <v>0.36805722791806433</v>
      </c>
      <c r="E42" s="11">
        <f t="shared" si="27"/>
        <v>-0.51517385947068062</v>
      </c>
      <c r="F42" s="11">
        <f t="shared" si="27"/>
        <v>2.9991260345179174</v>
      </c>
      <c r="G42" s="11">
        <f t="shared" si="27"/>
        <v>0.17787350390697357</v>
      </c>
      <c r="H42" s="11">
        <f t="shared" si="27"/>
        <v>-2.1563265352223172E-2</v>
      </c>
      <c r="I42" s="11">
        <f t="shared" si="27"/>
        <v>5.3914697927967867E-2</v>
      </c>
      <c r="J42" s="11">
        <f t="shared" si="27"/>
        <v>8.692156873990145E-2</v>
      </c>
      <c r="K42" s="28">
        <f t="shared" si="27"/>
        <v>0.47660486442911426</v>
      </c>
      <c r="L42" s="28">
        <f t="shared" si="27"/>
        <v>0.29767938149784645</v>
      </c>
      <c r="M42" s="28">
        <f t="shared" si="27"/>
        <v>0.64544352915644143</v>
      </c>
      <c r="N42" s="28">
        <f t="shared" si="27"/>
        <v>0.62570225191973849</v>
      </c>
      <c r="O42" s="28">
        <f t="shared" si="27"/>
        <v>3.8866443740714553E-2</v>
      </c>
      <c r="P42" s="28">
        <f t="shared" si="27"/>
        <v>1.8627064468124393E-3</v>
      </c>
      <c r="Q42" s="28">
        <f t="shared" si="27"/>
        <v>0.18890914464517641</v>
      </c>
      <c r="R42" s="28">
        <v>-4.3739376484964315E-3</v>
      </c>
      <c r="S42" s="28">
        <v>6.2167792415895595E-2</v>
      </c>
      <c r="T42" s="34">
        <v>0.30437996636449133</v>
      </c>
      <c r="U42" s="93">
        <v>8.1906701880658878E-2</v>
      </c>
      <c r="V42" s="60">
        <v>7.0514920245348653E-2</v>
      </c>
      <c r="W42" s="11">
        <v>7.7832019073936873E-2</v>
      </c>
      <c r="X42" s="11">
        <v>8.4890036763599241E-2</v>
      </c>
      <c r="Y42" s="11">
        <v>9.1136490800776751E-2</v>
      </c>
    </row>
    <row r="43" spans="1:30">
      <c r="A43" s="16" t="s">
        <v>568</v>
      </c>
      <c r="B43" s="13"/>
      <c r="C43" s="11">
        <f t="shared" ref="C43:H47" si="28">(C18-B18)/B18</f>
        <v>0.42528359380653852</v>
      </c>
      <c r="D43" s="11">
        <f t="shared" si="28"/>
        <v>0.44864455094441014</v>
      </c>
      <c r="E43" s="11">
        <f t="shared" si="28"/>
        <v>-1.493705022701616E-2</v>
      </c>
      <c r="F43" s="11">
        <f t="shared" si="28"/>
        <v>0.19373146774030869</v>
      </c>
      <c r="G43" s="11">
        <f t="shared" si="28"/>
        <v>0.39583130000808153</v>
      </c>
      <c r="H43" s="11">
        <f t="shared" si="28"/>
        <v>0.23221158548187396</v>
      </c>
      <c r="I43" s="11">
        <f t="shared" ref="I43:J47" si="29">(I18-H18)/H18</f>
        <v>0.18813775755610945</v>
      </c>
      <c r="J43" s="11">
        <f t="shared" si="29"/>
        <v>0.2306161264061799</v>
      </c>
      <c r="K43" s="28">
        <f t="shared" ref="K43:T47" si="30">(K18-J18)/J18</f>
        <v>0.40030039939442524</v>
      </c>
      <c r="L43" s="28">
        <f t="shared" si="30"/>
        <v>0.27851295139418214</v>
      </c>
      <c r="M43" s="28">
        <f t="shared" si="30"/>
        <v>0.42736325541477699</v>
      </c>
      <c r="N43" s="28">
        <f t="shared" si="30"/>
        <v>0.46399277943310857</v>
      </c>
      <c r="O43" s="28">
        <f t="shared" si="30"/>
        <v>7.8763722995963903E-2</v>
      </c>
      <c r="P43" s="28">
        <f t="shared" si="30"/>
        <v>7.7325138313048047E-2</v>
      </c>
      <c r="Q43" s="28">
        <f t="shared" si="30"/>
        <v>0.30132668811919988</v>
      </c>
      <c r="R43" s="28">
        <v>0.14498583486917491</v>
      </c>
      <c r="S43" s="28">
        <v>0.11355128052030604</v>
      </c>
      <c r="T43" s="34">
        <v>0.24455256387238344</v>
      </c>
      <c r="U43" s="93">
        <v>0.18569292691573894</v>
      </c>
      <c r="V43" s="60">
        <v>0.16609999472615122</v>
      </c>
      <c r="W43" s="11">
        <v>0.18052569862766499</v>
      </c>
      <c r="X43" s="11">
        <v>0.18052490120726317</v>
      </c>
      <c r="Y43" s="11">
        <v>0.17419915466455399</v>
      </c>
    </row>
    <row r="44" spans="1:30">
      <c r="A44" s="120" t="s">
        <v>569</v>
      </c>
      <c r="B44" s="13"/>
      <c r="C44" s="11">
        <f t="shared" si="28"/>
        <v>0.37844338625784424</v>
      </c>
      <c r="D44" s="11">
        <f t="shared" si="28"/>
        <v>0.33623050655735759</v>
      </c>
      <c r="E44" s="11">
        <f t="shared" si="28"/>
        <v>-0.11902176702165053</v>
      </c>
      <c r="F44" s="11">
        <f t="shared" si="28"/>
        <v>8.7919393892927106E-2</v>
      </c>
      <c r="G44" s="11">
        <f t="shared" si="28"/>
        <v>0.34507912838600352</v>
      </c>
      <c r="H44" s="11">
        <f t="shared" si="28"/>
        <v>6.6023120371791408E-2</v>
      </c>
      <c r="I44" s="11">
        <f t="shared" si="29"/>
        <v>0.14731472284385186</v>
      </c>
      <c r="J44" s="11">
        <f t="shared" si="29"/>
        <v>0.14014692753898583</v>
      </c>
      <c r="K44" s="28">
        <f t="shared" si="30"/>
        <v>0.61523239078228398</v>
      </c>
      <c r="L44" s="28">
        <f t="shared" si="30"/>
        <v>0.28908732491693112</v>
      </c>
      <c r="M44" s="28">
        <f t="shared" si="30"/>
        <v>0.334234781871662</v>
      </c>
      <c r="N44" s="28">
        <f t="shared" si="30"/>
        <v>0.53611897150853061</v>
      </c>
      <c r="O44" s="28">
        <f t="shared" si="30"/>
        <v>-0.11654751657669074</v>
      </c>
      <c r="P44" s="28">
        <f t="shared" si="30"/>
        <v>0.1656975426117869</v>
      </c>
      <c r="Q44" s="28">
        <f t="shared" si="30"/>
        <v>0.27023011111999301</v>
      </c>
      <c r="R44" s="28">
        <v>0.27799169158934878</v>
      </c>
      <c r="S44" s="28">
        <v>7.5593068497305099E-2</v>
      </c>
      <c r="T44" s="34">
        <v>0.33157710086102465</v>
      </c>
      <c r="U44" s="93">
        <v>0.16499558331197722</v>
      </c>
      <c r="V44" s="60">
        <v>0.16852852672075586</v>
      </c>
      <c r="W44" s="11">
        <v>0.18148413615234843</v>
      </c>
      <c r="X44" s="11">
        <v>0.18148363487986871</v>
      </c>
      <c r="Y44" s="11">
        <v>0.17580405807010524</v>
      </c>
    </row>
    <row r="45" spans="1:30">
      <c r="A45" s="69" t="s">
        <v>581</v>
      </c>
      <c r="B45" s="13"/>
      <c r="C45" s="11">
        <f t="shared" si="28"/>
        <v>0.4163666413085359</v>
      </c>
      <c r="D45" s="11">
        <f t="shared" si="28"/>
        <v>0.35622963040288191</v>
      </c>
      <c r="E45" s="11">
        <f t="shared" si="28"/>
        <v>-0.11475472710833817</v>
      </c>
      <c r="F45" s="11">
        <f t="shared" si="28"/>
        <v>0.15011744728419352</v>
      </c>
      <c r="G45" s="11">
        <f t="shared" si="28"/>
        <v>0.29162474605199368</v>
      </c>
      <c r="H45" s="11">
        <f t="shared" si="28"/>
        <v>0.10674090079433327</v>
      </c>
      <c r="I45" s="11">
        <f t="shared" si="29"/>
        <v>0.12022554072771983</v>
      </c>
      <c r="J45" s="11">
        <f t="shared" si="29"/>
        <v>0.12985059230998849</v>
      </c>
      <c r="K45" s="28">
        <f t="shared" si="30"/>
        <v>0.39511438303012686</v>
      </c>
      <c r="L45" s="28">
        <f t="shared" si="30"/>
        <v>0.19528103392170559</v>
      </c>
      <c r="M45" s="28">
        <f t="shared" si="30"/>
        <v>0.1236927345053276</v>
      </c>
      <c r="N45" s="28">
        <f t="shared" si="30"/>
        <v>0.39247034899225525</v>
      </c>
      <c r="O45" s="28">
        <f t="shared" si="30"/>
        <v>-6.0340673356306065E-2</v>
      </c>
      <c r="P45" s="28">
        <f t="shared" si="30"/>
        <v>0.13568141367376088</v>
      </c>
      <c r="Q45" s="28">
        <f t="shared" si="30"/>
        <v>0.11676299934343734</v>
      </c>
      <c r="R45" s="28">
        <v>4.8072433367245919E-2</v>
      </c>
      <c r="S45" s="28">
        <v>7.7162557016225278E-2</v>
      </c>
      <c r="T45" s="34">
        <v>0.22554261171668588</v>
      </c>
      <c r="U45" s="93">
        <v>0.12600733462074645</v>
      </c>
      <c r="V45" s="60">
        <v>0.13615852700711351</v>
      </c>
      <c r="W45" s="11">
        <v>0.14335821159608508</v>
      </c>
      <c r="X45" s="11">
        <v>0.14335816093410125</v>
      </c>
      <c r="Y45" s="11">
        <v>0.13786104797437304</v>
      </c>
    </row>
    <row r="46" spans="1:30">
      <c r="A46" s="126" t="s">
        <v>582</v>
      </c>
      <c r="B46" s="20"/>
      <c r="C46" s="28">
        <f t="shared" si="28"/>
        <v>0.24464032941792427</v>
      </c>
      <c r="D46" s="28">
        <f t="shared" si="28"/>
        <v>0.2559327856695599</v>
      </c>
      <c r="E46" s="28">
        <f t="shared" si="28"/>
        <v>-0.13752236580894497</v>
      </c>
      <c r="F46" s="28">
        <f t="shared" si="28"/>
        <v>-0.18887140371275007</v>
      </c>
      <c r="G46" s="28">
        <f t="shared" si="28"/>
        <v>0.68237470752045526</v>
      </c>
      <c r="H46" s="28">
        <f t="shared" si="28"/>
        <v>-0.13123053308609409</v>
      </c>
      <c r="I46" s="28">
        <f t="shared" si="29"/>
        <v>0.31449239111737876</v>
      </c>
      <c r="J46" s="28">
        <f t="shared" si="29"/>
        <v>0.19429867032469741</v>
      </c>
      <c r="K46" s="28">
        <f t="shared" si="30"/>
        <v>1.710432318842098</v>
      </c>
      <c r="L46" s="28">
        <f t="shared" si="30"/>
        <v>0.5293249616008755</v>
      </c>
      <c r="M46" s="28">
        <f t="shared" si="30"/>
        <v>0.7556577244480428</v>
      </c>
      <c r="N46" s="28">
        <f t="shared" si="30"/>
        <v>0.72014892671953912</v>
      </c>
      <c r="O46" s="28">
        <f t="shared" si="30"/>
        <v>-0.17483779858278861</v>
      </c>
      <c r="P46" s="28">
        <f t="shared" si="30"/>
        <v>0.20114562506175188</v>
      </c>
      <c r="Q46" s="28">
        <f t="shared" si="30"/>
        <v>0.44159199944191374</v>
      </c>
      <c r="R46" s="28">
        <v>0.47687252081534837</v>
      </c>
      <c r="S46" s="28">
        <v>7.4629629982576814E-2</v>
      </c>
      <c r="T46" s="34">
        <v>0.39682032984750726</v>
      </c>
      <c r="U46" s="93">
        <v>0.18604353774470933</v>
      </c>
      <c r="V46" s="60">
        <v>0.18511902579728939</v>
      </c>
      <c r="W46" s="11">
        <v>0.20021742809294471</v>
      </c>
      <c r="X46" s="11">
        <v>0.19932924311677608</v>
      </c>
      <c r="Y46" s="11">
        <v>0.19273541470932243</v>
      </c>
      <c r="AD46" s="92"/>
    </row>
    <row r="47" spans="1:30">
      <c r="A47" s="125" t="s">
        <v>583</v>
      </c>
      <c r="B47" s="20"/>
      <c r="C47" s="28">
        <f t="shared" si="28"/>
        <v>0.81402523301280205</v>
      </c>
      <c r="D47" s="28">
        <f t="shared" si="28"/>
        <v>1.1575828420210303</v>
      </c>
      <c r="E47" s="28">
        <f t="shared" si="28"/>
        <v>0.39158932605632712</v>
      </c>
      <c r="F47" s="28">
        <f t="shared" si="28"/>
        <v>0.45536359927428216</v>
      </c>
      <c r="G47" s="28">
        <f t="shared" si="28"/>
        <v>0.48963839638808832</v>
      </c>
      <c r="H47" s="28">
        <f t="shared" si="28"/>
        <v>0.50957483455680619</v>
      </c>
      <c r="I47" s="28">
        <f t="shared" si="29"/>
        <v>0.23625107493538061</v>
      </c>
      <c r="J47" s="28">
        <f t="shared" si="29"/>
        <v>0.32957087617934894</v>
      </c>
      <c r="K47" s="28">
        <f t="shared" si="30"/>
        <v>0.1987023662205642</v>
      </c>
      <c r="L47" s="28">
        <f t="shared" si="30"/>
        <v>0.26514811866051274</v>
      </c>
      <c r="M47" s="28">
        <f t="shared" si="30"/>
        <v>0.54729449690317566</v>
      </c>
      <c r="N47" s="28">
        <f t="shared" si="30"/>
        <v>0.38389838430012535</v>
      </c>
      <c r="O47" s="28">
        <f t="shared" si="30"/>
        <v>0.31950857482457706</v>
      </c>
      <c r="P47" s="28">
        <f t="shared" si="30"/>
        <v>4.3932560360801648E-3</v>
      </c>
      <c r="Q47" s="28">
        <f t="shared" si="30"/>
        <v>0.3311115390278298</v>
      </c>
      <c r="R47" s="28">
        <v>2.3417193047099834E-2</v>
      </c>
      <c r="S47" s="28">
        <v>0.15687561188459573</v>
      </c>
      <c r="T47" s="34">
        <v>0.15220420714716909</v>
      </c>
      <c r="U47" s="93">
        <v>0.21107569147706032</v>
      </c>
      <c r="V47" s="60">
        <v>0.16323501777053967</v>
      </c>
      <c r="W47" s="28">
        <v>0.17938986959878572</v>
      </c>
      <c r="X47" s="28">
        <v>0.17938670368031251</v>
      </c>
      <c r="Y47" s="28">
        <v>0.17229044427034762</v>
      </c>
    </row>
    <row r="48" spans="1:30">
      <c r="A48" s="30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1:25">
      <c r="A49" s="30"/>
      <c r="B49" s="5"/>
      <c r="C49" s="5"/>
      <c r="D49" s="5"/>
      <c r="E49" s="5"/>
      <c r="F49" s="5"/>
      <c r="G49" s="5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5"/>
      <c r="T49" s="5"/>
      <c r="U49" s="5"/>
      <c r="V49" s="5"/>
      <c r="W49" s="5"/>
      <c r="X49" s="5"/>
      <c r="Y49" s="5"/>
    </row>
    <row r="50" spans="1:25">
      <c r="A50" s="16" t="s">
        <v>571</v>
      </c>
      <c r="R50" s="6"/>
      <c r="S50" s="6"/>
      <c r="T50" s="33"/>
      <c r="U50" s="72"/>
      <c r="V50" s="59"/>
    </row>
    <row r="51" spans="1:25">
      <c r="A51" s="16"/>
      <c r="R51" s="6"/>
      <c r="S51" s="6"/>
      <c r="T51" s="33"/>
      <c r="U51" s="72"/>
      <c r="V51" s="59"/>
    </row>
    <row r="52" spans="1:25">
      <c r="A52" s="30" t="s">
        <v>574</v>
      </c>
      <c r="C52" s="11" t="e">
        <f>C11/#REF!</f>
        <v>#REF!</v>
      </c>
      <c r="D52" s="11" t="e">
        <f>D11/#REF!</f>
        <v>#REF!</v>
      </c>
      <c r="E52" s="11" t="e">
        <f>E11/#REF!</f>
        <v>#REF!</v>
      </c>
      <c r="F52" s="11" t="e">
        <f>F11/#REF!</f>
        <v>#REF!</v>
      </c>
      <c r="G52" s="11" t="e">
        <f>G11/#REF!</f>
        <v>#REF!</v>
      </c>
      <c r="H52" s="11" t="e">
        <f>H11/#REF!</f>
        <v>#REF!</v>
      </c>
      <c r="I52" s="11" t="e">
        <f>I11/#REF!</f>
        <v>#REF!</v>
      </c>
      <c r="J52" s="11" t="e">
        <f>J11/#REF!</f>
        <v>#REF!</v>
      </c>
      <c r="K52" s="11" t="e">
        <f>K11/#REF!</f>
        <v>#REF!</v>
      </c>
      <c r="L52" s="11" t="e">
        <f>L11/#REF!</f>
        <v>#REF!</v>
      </c>
      <c r="M52" s="11" t="e">
        <f>M11/#REF!</f>
        <v>#REF!</v>
      </c>
      <c r="N52" s="28" t="e">
        <f>N11/#REF!</f>
        <v>#REF!</v>
      </c>
      <c r="O52" s="28" t="e">
        <f>O11/#REF!</f>
        <v>#REF!</v>
      </c>
      <c r="P52" s="28" t="e">
        <f>P11/#REF!</f>
        <v>#REF!</v>
      </c>
      <c r="Q52" s="28" t="e">
        <f>Q11/#REF!</f>
        <v>#REF!</v>
      </c>
      <c r="R52" s="28">
        <v>3.7318703907793377E-2</v>
      </c>
      <c r="S52" s="28">
        <v>3.7402020869565469E-2</v>
      </c>
      <c r="T52" s="34">
        <v>4.4672436604365096E-2</v>
      </c>
      <c r="U52" s="93">
        <v>6.5679221325918372E-2</v>
      </c>
      <c r="V52" s="60">
        <v>7.4929381399325187E-2</v>
      </c>
      <c r="W52" s="11">
        <v>9.1191478504728821E-2</v>
      </c>
      <c r="X52" s="11">
        <v>0.10869498563718781</v>
      </c>
      <c r="Y52" s="11">
        <v>0.13281823087912789</v>
      </c>
    </row>
    <row r="53" spans="1:25">
      <c r="A53" s="125" t="s">
        <v>575</v>
      </c>
      <c r="C53" s="11" t="e">
        <f>C12/#REF!</f>
        <v>#REF!</v>
      </c>
      <c r="D53" s="11" t="e">
        <f>D12/#REF!</f>
        <v>#REF!</v>
      </c>
      <c r="E53" s="11" t="e">
        <f>E12/#REF!</f>
        <v>#REF!</v>
      </c>
      <c r="F53" s="11" t="e">
        <f>F12/#REF!</f>
        <v>#REF!</v>
      </c>
      <c r="G53" s="11" t="e">
        <f>G12/#REF!</f>
        <v>#REF!</v>
      </c>
      <c r="H53" s="11" t="e">
        <f>H12/#REF!</f>
        <v>#REF!</v>
      </c>
      <c r="I53" s="11" t="e">
        <f>I12/#REF!</f>
        <v>#REF!</v>
      </c>
      <c r="J53" s="11" t="e">
        <f>J12/#REF!</f>
        <v>#REF!</v>
      </c>
      <c r="K53" s="11" t="e">
        <f>K12/#REF!</f>
        <v>#REF!</v>
      </c>
      <c r="L53" s="11" t="e">
        <f>L12/#REF!</f>
        <v>#REF!</v>
      </c>
      <c r="M53" s="11" t="e">
        <f>M12/#REF!</f>
        <v>#REF!</v>
      </c>
      <c r="N53" s="28" t="e">
        <f>N12/#REF!</f>
        <v>#REF!</v>
      </c>
      <c r="O53" s="28" t="e">
        <f>O12/#REF!</f>
        <v>#REF!</v>
      </c>
      <c r="P53" s="28" t="e">
        <f>P12/#REF!</f>
        <v>#REF!</v>
      </c>
      <c r="Q53" s="28" t="e">
        <f>Q12/#REF!</f>
        <v>#REF!</v>
      </c>
      <c r="R53" s="28">
        <v>0.23131628217116618</v>
      </c>
      <c r="S53" s="28">
        <v>0.23040692245838995</v>
      </c>
      <c r="T53" s="34">
        <v>0.24381551352794131</v>
      </c>
      <c r="U53" s="93">
        <v>0.26871403381764541</v>
      </c>
      <c r="V53" s="60">
        <v>0.28360865678992853</v>
      </c>
      <c r="W53" s="11">
        <v>0.30343503769284186</v>
      </c>
      <c r="X53" s="11">
        <v>0.32464742423355192</v>
      </c>
      <c r="Y53" s="11">
        <v>0.34902100750987591</v>
      </c>
    </row>
    <row r="54" spans="1:25">
      <c r="A54" s="125" t="s">
        <v>576</v>
      </c>
      <c r="C54" s="11" t="e">
        <f>C13/#REF!</f>
        <v>#REF!</v>
      </c>
      <c r="D54" s="11" t="e">
        <f>D13/#REF!</f>
        <v>#REF!</v>
      </c>
      <c r="E54" s="11" t="e">
        <f>E13/#REF!</f>
        <v>#REF!</v>
      </c>
      <c r="F54" s="11" t="e">
        <f>F13/#REF!</f>
        <v>#REF!</v>
      </c>
      <c r="G54" s="11" t="e">
        <f>G13/#REF!</f>
        <v>#REF!</v>
      </c>
      <c r="H54" s="11" t="e">
        <f>H13/#REF!</f>
        <v>#REF!</v>
      </c>
      <c r="I54" s="11" t="e">
        <f>I13/#REF!</f>
        <v>#REF!</v>
      </c>
      <c r="J54" s="11" t="e">
        <f>J13/#REF!</f>
        <v>#REF!</v>
      </c>
      <c r="K54" s="11" t="e">
        <f>K13/#REF!</f>
        <v>#REF!</v>
      </c>
      <c r="L54" s="11" t="e">
        <f>L13/#REF!</f>
        <v>#REF!</v>
      </c>
      <c r="M54" s="11" t="e">
        <f>M13/#REF!</f>
        <v>#REF!</v>
      </c>
      <c r="N54" s="28" t="e">
        <f>N13/#REF!</f>
        <v>#REF!</v>
      </c>
      <c r="O54" s="28" t="e">
        <f>O13/#REF!</f>
        <v>#REF!</v>
      </c>
      <c r="P54" s="28" t="e">
        <f>P13/#REF!</f>
        <v>#REF!</v>
      </c>
      <c r="Q54" s="28" t="e">
        <f>Q13/#REF!</f>
        <v>#REF!</v>
      </c>
      <c r="R54" s="28">
        <v>0.1939975782633728</v>
      </c>
      <c r="S54" s="28">
        <v>0.1930049015888245</v>
      </c>
      <c r="T54" s="34">
        <v>0.19914307692357622</v>
      </c>
      <c r="U54" s="93">
        <v>0.20303481249172703</v>
      </c>
      <c r="V54" s="60">
        <v>0.20867927539060335</v>
      </c>
      <c r="W54" s="11">
        <v>0.21224355918811302</v>
      </c>
      <c r="X54" s="11">
        <v>0.21595243859636409</v>
      </c>
      <c r="Y54" s="11">
        <v>0.21620277663074802</v>
      </c>
    </row>
    <row r="55" spans="1:25">
      <c r="A55" s="30" t="s">
        <v>577</v>
      </c>
      <c r="C55" s="11" t="e">
        <f>C14/#REF!</f>
        <v>#REF!</v>
      </c>
      <c r="D55" s="11" t="e">
        <f>D14/#REF!</f>
        <v>#REF!</v>
      </c>
      <c r="E55" s="11" t="e">
        <f>E14/#REF!</f>
        <v>#REF!</v>
      </c>
      <c r="F55" s="11" t="e">
        <f>F14/#REF!</f>
        <v>#REF!</v>
      </c>
      <c r="G55" s="11" t="e">
        <f>G14/#REF!</f>
        <v>#REF!</v>
      </c>
      <c r="H55" s="11" t="e">
        <f>H14/#REF!</f>
        <v>#REF!</v>
      </c>
      <c r="I55" s="11" t="e">
        <f>I14/#REF!</f>
        <v>#REF!</v>
      </c>
      <c r="J55" s="11" t="e">
        <f>J14/#REF!</f>
        <v>#REF!</v>
      </c>
      <c r="K55" s="11" t="e">
        <f>K14/#REF!</f>
        <v>#REF!</v>
      </c>
      <c r="L55" s="11" t="e">
        <f>L14/#REF!</f>
        <v>#REF!</v>
      </c>
      <c r="M55" s="11" t="e">
        <f>M14/#REF!</f>
        <v>#REF!</v>
      </c>
      <c r="N55" s="28" t="e">
        <f>N14/#REF!</f>
        <v>#REF!</v>
      </c>
      <c r="O55" s="28" t="e">
        <f>O14/#REF!</f>
        <v>#REF!</v>
      </c>
      <c r="P55" s="28" t="e">
        <f>P14/#REF!</f>
        <v>#REF!</v>
      </c>
      <c r="Q55" s="28" t="e">
        <f>Q14/#REF!</f>
        <v>#REF!</v>
      </c>
      <c r="R55" s="28">
        <v>0.25424312590339082</v>
      </c>
      <c r="S55" s="28">
        <v>0.26464457752523113</v>
      </c>
      <c r="T55" s="34">
        <v>0.32171817715112516</v>
      </c>
      <c r="U55" s="93">
        <v>0.33406929773228095</v>
      </c>
      <c r="V55" s="60">
        <v>0.35194500408749552</v>
      </c>
      <c r="W55" s="11">
        <v>0.36810145842230441</v>
      </c>
      <c r="X55" s="11">
        <v>0.38547805203045993</v>
      </c>
      <c r="Y55" s="11">
        <v>0.39858959997199689</v>
      </c>
    </row>
    <row r="56" spans="1:25">
      <c r="A56" s="125" t="s">
        <v>578</v>
      </c>
      <c r="C56" s="11" t="e">
        <f>C15/#REF!</f>
        <v>#REF!</v>
      </c>
      <c r="D56" s="11" t="e">
        <f>D15/#REF!</f>
        <v>#REF!</v>
      </c>
      <c r="E56" s="11" t="e">
        <f>E15/#REF!</f>
        <v>#REF!</v>
      </c>
      <c r="F56" s="11" t="e">
        <f>F15/#REF!</f>
        <v>#REF!</v>
      </c>
      <c r="G56" s="11" t="e">
        <f>G15/#REF!</f>
        <v>#REF!</v>
      </c>
      <c r="H56" s="11" t="e">
        <f>H15/#REF!</f>
        <v>#REF!</v>
      </c>
      <c r="I56" s="11" t="e">
        <f>I15/#REF!</f>
        <v>#REF!</v>
      </c>
      <c r="J56" s="11" t="e">
        <f>J15/#REF!</f>
        <v>#REF!</v>
      </c>
      <c r="K56" s="11" t="e">
        <f>K15/#REF!</f>
        <v>#REF!</v>
      </c>
      <c r="L56" s="11" t="e">
        <f>L15/#REF!</f>
        <v>#REF!</v>
      </c>
      <c r="M56" s="11" t="e">
        <f>M15/#REF!</f>
        <v>#REF!</v>
      </c>
      <c r="N56" s="28" t="e">
        <f>N15/#REF!</f>
        <v>#REF!</v>
      </c>
      <c r="O56" s="28" t="e">
        <f>O15/#REF!</f>
        <v>#REF!</v>
      </c>
      <c r="P56" s="28" t="e">
        <f>P15/#REF!</f>
        <v>#REF!</v>
      </c>
      <c r="Q56" s="28" t="e">
        <f>Q15/#REF!</f>
        <v>#REF!</v>
      </c>
      <c r="R56" s="28">
        <v>5.2171265562628516E-3</v>
      </c>
      <c r="S56" s="28">
        <v>-3.0394451634272322E-3</v>
      </c>
      <c r="T56" s="34">
        <v>2.1023675600371917E-2</v>
      </c>
      <c r="U56" s="93">
        <v>1.5198263553452817E-2</v>
      </c>
      <c r="V56" s="60">
        <v>1.8653162876539689E-3</v>
      </c>
      <c r="W56" s="11">
        <v>6.9885194373396891E-4</v>
      </c>
      <c r="X56" s="11">
        <v>2.9834232565813198E-3</v>
      </c>
      <c r="Y56" s="11">
        <v>1.1802471462199265E-3</v>
      </c>
    </row>
    <row r="57" spans="1:25">
      <c r="A57" s="125" t="s">
        <v>579</v>
      </c>
      <c r="C57" s="11" t="e">
        <f>C16/#REF!</f>
        <v>#REF!</v>
      </c>
      <c r="D57" s="11" t="e">
        <f>D16/#REF!</f>
        <v>#REF!</v>
      </c>
      <c r="E57" s="11" t="e">
        <f>E16/#REF!</f>
        <v>#REF!</v>
      </c>
      <c r="F57" s="11" t="e">
        <f>F16/#REF!</f>
        <v>#REF!</v>
      </c>
      <c r="G57" s="11" t="e">
        <f>G16/#REF!</f>
        <v>#REF!</v>
      </c>
      <c r="H57" s="11" t="e">
        <f>H16/#REF!</f>
        <v>#REF!</v>
      </c>
      <c r="I57" s="11" t="e">
        <f>I16/#REF!</f>
        <v>#REF!</v>
      </c>
      <c r="J57" s="11" t="e">
        <f>J16/#REF!</f>
        <v>#REF!</v>
      </c>
      <c r="K57" s="11" t="e">
        <f>K16/#REF!</f>
        <v>#REF!</v>
      </c>
      <c r="L57" s="11" t="e">
        <f>L16/#REF!</f>
        <v>#REF!</v>
      </c>
      <c r="M57" s="11" t="e">
        <f>M16/#REF!</f>
        <v>#REF!</v>
      </c>
      <c r="N57" s="28" t="e">
        <f>N16/#REF!</f>
        <v>#REF!</v>
      </c>
      <c r="O57" s="28" t="e">
        <f>O16/#REF!</f>
        <v>#REF!</v>
      </c>
      <c r="P57" s="28" t="e">
        <f>P16/#REF!</f>
        <v>#REF!</v>
      </c>
      <c r="Q57" s="28" t="e">
        <f>Q16/#REF!</f>
        <v>#REF!</v>
      </c>
      <c r="R57" s="28">
        <v>0.32950966312188024</v>
      </c>
      <c r="S57" s="28">
        <v>0.34721456187267008</v>
      </c>
      <c r="T57" s="34">
        <v>0.4018047536292082</v>
      </c>
      <c r="U57" s="93">
        <v>0.41953065710787968</v>
      </c>
      <c r="V57" s="60">
        <v>0.44875885208137739</v>
      </c>
      <c r="W57" s="11">
        <v>0.46433987301069818</v>
      </c>
      <c r="X57" s="11">
        <v>0.47834429774532872</v>
      </c>
      <c r="Y57" s="11">
        <v>0.4931897949811177</v>
      </c>
    </row>
    <row r="58" spans="1:25">
      <c r="A58" s="125" t="s">
        <v>580</v>
      </c>
      <c r="C58" s="11" t="e">
        <f>C17/#REF!</f>
        <v>#REF!</v>
      </c>
      <c r="D58" s="11" t="e">
        <f>D17/#REF!</f>
        <v>#REF!</v>
      </c>
      <c r="E58" s="11" t="e">
        <f>E17/#REF!</f>
        <v>#REF!</v>
      </c>
      <c r="F58" s="11" t="e">
        <f>F17/#REF!</f>
        <v>#REF!</v>
      </c>
      <c r="G58" s="11" t="e">
        <f>G17/#REF!</f>
        <v>#REF!</v>
      </c>
      <c r="H58" s="11" t="e">
        <f>H17/#REF!</f>
        <v>#REF!</v>
      </c>
      <c r="I58" s="11" t="e">
        <f>I17/#REF!</f>
        <v>#REF!</v>
      </c>
      <c r="J58" s="11" t="e">
        <f>J17/#REF!</f>
        <v>#REF!</v>
      </c>
      <c r="K58" s="11" t="e">
        <f>K17/#REF!</f>
        <v>#REF!</v>
      </c>
      <c r="L58" s="11" t="e">
        <f>L17/#REF!</f>
        <v>#REF!</v>
      </c>
      <c r="M58" s="11" t="e">
        <f>M17/#REF!</f>
        <v>#REF!</v>
      </c>
      <c r="N58" s="28" t="e">
        <f>N17/#REF!</f>
        <v>#REF!</v>
      </c>
      <c r="O58" s="28" t="e">
        <f>O17/#REF!</f>
        <v>#REF!</v>
      </c>
      <c r="P58" s="28" t="e">
        <f>P17/#REF!</f>
        <v>#REF!</v>
      </c>
      <c r="Q58" s="28" t="e">
        <f>Q17/#REF!</f>
        <v>#REF!</v>
      </c>
      <c r="R58" s="28">
        <v>-8.0483663774752301E-2</v>
      </c>
      <c r="S58" s="28">
        <v>-7.9530539184011678E-2</v>
      </c>
      <c r="T58" s="34">
        <v>-0.10111025207845498</v>
      </c>
      <c r="U58" s="93">
        <v>-0.10065962292905155</v>
      </c>
      <c r="V58" s="60">
        <v>-9.8679164281535836E-2</v>
      </c>
      <c r="W58" s="11">
        <v>-9.6937266532127753E-2</v>
      </c>
      <c r="X58" s="11">
        <v>-9.5849668971450155E-2</v>
      </c>
      <c r="Y58" s="11">
        <v>-9.5780442155340734E-2</v>
      </c>
    </row>
    <row r="59" spans="1:25">
      <c r="A59" s="30" t="s">
        <v>568</v>
      </c>
      <c r="C59" s="11" t="e">
        <f>C18/#REF!</f>
        <v>#REF!</v>
      </c>
      <c r="D59" s="11" t="e">
        <f>D18/#REF!</f>
        <v>#REF!</v>
      </c>
      <c r="E59" s="11" t="e">
        <f>E18/#REF!</f>
        <v>#REF!</v>
      </c>
      <c r="F59" s="11" t="e">
        <f>F18/#REF!</f>
        <v>#REF!</v>
      </c>
      <c r="G59" s="11" t="e">
        <f>G18/#REF!</f>
        <v>#REF!</v>
      </c>
      <c r="H59" s="11" t="e">
        <f>H18/#REF!</f>
        <v>#REF!</v>
      </c>
      <c r="I59" s="11" t="e">
        <f>I18/#REF!</f>
        <v>#REF!</v>
      </c>
      <c r="J59" s="11" t="e">
        <f>J18/#REF!</f>
        <v>#REF!</v>
      </c>
      <c r="K59" s="11" t="e">
        <f>K18/#REF!</f>
        <v>#REF!</v>
      </c>
      <c r="L59" s="11" t="e">
        <f>L18/#REF!</f>
        <v>#REF!</v>
      </c>
      <c r="M59" s="11" t="e">
        <f>M18/#REF!</f>
        <v>#REF!</v>
      </c>
      <c r="N59" s="28" t="e">
        <f>N18/#REF!</f>
        <v>#REF!</v>
      </c>
      <c r="O59" s="28" t="e">
        <f>O18/#REF!</f>
        <v>#REF!</v>
      </c>
      <c r="P59" s="28" t="e">
        <f>P18/#REF!</f>
        <v>#REF!</v>
      </c>
      <c r="Q59" s="28" t="e">
        <f>Q18/#REF!</f>
        <v>#REF!</v>
      </c>
      <c r="R59" s="28">
        <v>0.29156182981118417</v>
      </c>
      <c r="S59" s="28">
        <v>0.30204659839479658</v>
      </c>
      <c r="T59" s="34">
        <v>0.36639061375549026</v>
      </c>
      <c r="U59" s="93">
        <v>0.39974851905819936</v>
      </c>
      <c r="V59" s="60">
        <v>0.42687438548682066</v>
      </c>
      <c r="W59" s="11">
        <v>0.45929293692703327</v>
      </c>
      <c r="X59" s="11">
        <v>0.4941730376676477</v>
      </c>
      <c r="Y59" s="11">
        <v>0.53140783085112486</v>
      </c>
    </row>
    <row r="60" spans="1:25">
      <c r="A60" s="125" t="s">
        <v>569</v>
      </c>
      <c r="C60" s="11" t="e">
        <f>C19/#REF!</f>
        <v>#REF!</v>
      </c>
      <c r="D60" s="11" t="e">
        <f>D19/#REF!</f>
        <v>#REF!</v>
      </c>
      <c r="E60" s="11" t="e">
        <f>E19/#REF!</f>
        <v>#REF!</v>
      </c>
      <c r="F60" s="11" t="e">
        <f>F19/#REF!</f>
        <v>#REF!</v>
      </c>
      <c r="G60" s="11" t="e">
        <f>G19/#REF!</f>
        <v>#REF!</v>
      </c>
      <c r="H60" s="11" t="e">
        <f>H19/#REF!</f>
        <v>#REF!</v>
      </c>
      <c r="I60" s="11" t="e">
        <f>I19/#REF!</f>
        <v>#REF!</v>
      </c>
      <c r="J60" s="11" t="e">
        <f>J19/#REF!</f>
        <v>#REF!</v>
      </c>
      <c r="K60" s="11" t="e">
        <f>K19/#REF!</f>
        <v>#REF!</v>
      </c>
      <c r="L60" s="11" t="e">
        <f>L19/#REF!</f>
        <v>#REF!</v>
      </c>
      <c r="M60" s="11" t="e">
        <f>M19/#REF!</f>
        <v>#REF!</v>
      </c>
      <c r="N60" s="28" t="e">
        <f>N19/#REF!</f>
        <v>#REF!</v>
      </c>
      <c r="O60" s="28" t="e">
        <f>O19/#REF!</f>
        <v>#REF!</v>
      </c>
      <c r="P60" s="28" t="e">
        <f>P19/#REF!</f>
        <v>#REF!</v>
      </c>
      <c r="Q60" s="28" t="e">
        <f>Q19/#REF!</f>
        <v>#REF!</v>
      </c>
      <c r="R60" s="28">
        <v>0.15540509439685521</v>
      </c>
      <c r="S60" s="28">
        <v>0.15550569787148172</v>
      </c>
      <c r="T60" s="34">
        <v>0.20182258802683697</v>
      </c>
      <c r="U60" s="93">
        <v>0.21635370902599727</v>
      </c>
      <c r="V60" s="60">
        <v>0.23151604932815742</v>
      </c>
      <c r="W60" s="11">
        <v>0.24930054217653755</v>
      </c>
      <c r="X60" s="11">
        <v>0.26845102145200161</v>
      </c>
      <c r="Y60" s="11">
        <v>0.28907275111423719</v>
      </c>
    </row>
    <row r="61" spans="1:25">
      <c r="A61" s="126" t="s">
        <v>581</v>
      </c>
      <c r="C61" s="11" t="e">
        <f>C20/#REF!</f>
        <v>#REF!</v>
      </c>
      <c r="D61" s="11" t="e">
        <f>D20/#REF!</f>
        <v>#REF!</v>
      </c>
      <c r="E61" s="11" t="e">
        <f>E20/#REF!</f>
        <v>#REF!</v>
      </c>
      <c r="F61" s="11" t="e">
        <f>F20/#REF!</f>
        <v>#REF!</v>
      </c>
      <c r="G61" s="11" t="e">
        <f>G20/#REF!</f>
        <v>#REF!</v>
      </c>
      <c r="H61" s="11" t="e">
        <f>H20/#REF!</f>
        <v>#REF!</v>
      </c>
      <c r="I61" s="11" t="e">
        <f>I20/#REF!</f>
        <v>#REF!</v>
      </c>
      <c r="J61" s="11" t="e">
        <f>J20/#REF!</f>
        <v>#REF!</v>
      </c>
      <c r="K61" s="11" t="e">
        <f>K20/#REF!</f>
        <v>#REF!</v>
      </c>
      <c r="L61" s="11" t="e">
        <f>L20/#REF!</f>
        <v>#REF!</v>
      </c>
      <c r="M61" s="11" t="e">
        <f>M20/#REF!</f>
        <v>#REF!</v>
      </c>
      <c r="N61" s="28" t="e">
        <f>N20/#REF!</f>
        <v>#REF!</v>
      </c>
      <c r="O61" s="28" t="e">
        <f>O20/#REF!</f>
        <v>#REF!</v>
      </c>
      <c r="P61" s="28" t="e">
        <f>P20/#REF!</f>
        <v>#REF!</v>
      </c>
      <c r="Q61" s="28" t="e">
        <f>Q20/#REF!</f>
        <v>#REF!</v>
      </c>
      <c r="R61" s="28">
        <v>5.9110764478379117E-2</v>
      </c>
      <c r="S61" s="28">
        <v>5.9235339924266182E-2</v>
      </c>
      <c r="T61" s="34">
        <v>7.0756517155386361E-2</v>
      </c>
      <c r="U61" s="93">
        <v>7.3312488608074086E-2</v>
      </c>
      <c r="V61" s="60">
        <v>7.6277128110575257E-2</v>
      </c>
      <c r="W61" s="11">
        <v>7.9486042353281453E-2</v>
      </c>
      <c r="X61" s="11">
        <v>8.282993052694515E-2</v>
      </c>
      <c r="Y61" s="11">
        <v>8.6314481862685713E-2</v>
      </c>
    </row>
    <row r="62" spans="1:25">
      <c r="A62" s="126" t="s">
        <v>582</v>
      </c>
      <c r="C62" s="11" t="e">
        <f>C21/#REF!</f>
        <v>#REF!</v>
      </c>
      <c r="D62" s="11" t="e">
        <f>D21/#REF!</f>
        <v>#REF!</v>
      </c>
      <c r="E62" s="11" t="e">
        <f>E21/#REF!</f>
        <v>#REF!</v>
      </c>
      <c r="F62" s="11" t="e">
        <f>F21/#REF!</f>
        <v>#REF!</v>
      </c>
      <c r="G62" s="11" t="e">
        <f>G21/#REF!</f>
        <v>#REF!</v>
      </c>
      <c r="H62" s="11" t="e">
        <f>H21/#REF!</f>
        <v>#REF!</v>
      </c>
      <c r="I62" s="11" t="e">
        <f>I21/#REF!</f>
        <v>#REF!</v>
      </c>
      <c r="J62" s="11" t="e">
        <f>J21/#REF!</f>
        <v>#REF!</v>
      </c>
      <c r="K62" s="11" t="e">
        <f>K21/#REF!</f>
        <v>#REF!</v>
      </c>
      <c r="L62" s="11" t="e">
        <f>L21/#REF!</f>
        <v>#REF!</v>
      </c>
      <c r="M62" s="11" t="e">
        <f>M21/#REF!</f>
        <v>#REF!</v>
      </c>
      <c r="N62" s="28" t="e">
        <f>N21/#REF!</f>
        <v>#REF!</v>
      </c>
      <c r="O62" s="28" t="e">
        <f>O21/#REF!</f>
        <v>#REF!</v>
      </c>
      <c r="P62" s="28" t="e">
        <f>P21/#REF!</f>
        <v>#REF!</v>
      </c>
      <c r="Q62" s="28" t="e">
        <f>Q21/#REF!</f>
        <v>#REF!</v>
      </c>
      <c r="R62" s="28">
        <v>9.6294329918476085E-2</v>
      </c>
      <c r="S62" s="28">
        <v>9.6270357947215543E-2</v>
      </c>
      <c r="T62" s="34">
        <v>0.13106607087145064</v>
      </c>
      <c r="U62" s="93">
        <v>0.14304122041792316</v>
      </c>
      <c r="V62" s="60">
        <v>0.15523892121758218</v>
      </c>
      <c r="W62" s="11">
        <v>0.16981449982325608</v>
      </c>
      <c r="X62" s="11">
        <v>0.18562109092505649</v>
      </c>
      <c r="Y62" s="11">
        <v>0.20275826925155149</v>
      </c>
    </row>
    <row r="63" spans="1:25">
      <c r="A63" s="127" t="s">
        <v>583</v>
      </c>
      <c r="B63" s="7"/>
      <c r="C63" s="26" t="e">
        <f>C22/#REF!</f>
        <v>#REF!</v>
      </c>
      <c r="D63" s="26" t="e">
        <f>D22/#REF!</f>
        <v>#REF!</v>
      </c>
      <c r="E63" s="26" t="e">
        <f>E22/#REF!</f>
        <v>#REF!</v>
      </c>
      <c r="F63" s="26" t="e">
        <f>F22/#REF!</f>
        <v>#REF!</v>
      </c>
      <c r="G63" s="26" t="e">
        <f>G22/#REF!</f>
        <v>#REF!</v>
      </c>
      <c r="H63" s="26" t="e">
        <f>H22/#REF!</f>
        <v>#REF!</v>
      </c>
      <c r="I63" s="26" t="e">
        <f>I22/#REF!</f>
        <v>#REF!</v>
      </c>
      <c r="J63" s="26" t="e">
        <f>J22/#REF!</f>
        <v>#REF!</v>
      </c>
      <c r="K63" s="26" t="e">
        <f>K22/#REF!</f>
        <v>#REF!</v>
      </c>
      <c r="L63" s="26" t="e">
        <f>L22/#REF!</f>
        <v>#REF!</v>
      </c>
      <c r="M63" s="26" t="e">
        <f>M22/#REF!</f>
        <v>#REF!</v>
      </c>
      <c r="N63" s="26" t="e">
        <f>N22/#REF!</f>
        <v>#REF!</v>
      </c>
      <c r="O63" s="26" t="e">
        <f>O22/#REF!</f>
        <v>#REF!</v>
      </c>
      <c r="P63" s="26" t="e">
        <f>P22/#REF!</f>
        <v>#REF!</v>
      </c>
      <c r="Q63" s="26" t="e">
        <f>Q22/#REF!</f>
        <v>#REF!</v>
      </c>
      <c r="R63" s="26">
        <v>0.13615673541432899</v>
      </c>
      <c r="S63" s="26">
        <v>0.14654090052331487</v>
      </c>
      <c r="T63" s="37">
        <v>0.16456802572865328</v>
      </c>
      <c r="U63" s="99">
        <v>0.18339481003220209</v>
      </c>
      <c r="V63" s="61">
        <v>0.19535833615866327</v>
      </c>
      <c r="W63" s="26">
        <v>0.20999239475049569</v>
      </c>
      <c r="X63" s="26">
        <v>0.22572201621564603</v>
      </c>
      <c r="Y63" s="26">
        <v>0.24233507973688762</v>
      </c>
    </row>
    <row r="64" spans="1: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</sheetData>
  <phoneticPr fontId="0" type="noConversion"/>
  <pageMargins left="0.5" right="0.5" top="0.79" bottom="0.43307086614173201" header="0.46" footer="0.31496062992126"/>
  <pageSetup paperSize="9"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D69"/>
  <sheetViews>
    <sheetView zoomScaleNormal="100" zoomScaleSheetLayoutView="100" workbookViewId="0">
      <pane xSplit="1" ySplit="7" topLeftCell="B8" activePane="bottomRight" state="frozen"/>
      <selection activeCell="AB43" sqref="AB43"/>
      <selection pane="topRight" activeCell="AB43" sqref="AB43"/>
      <selection pane="bottomLeft" activeCell="AB43" sqref="AB43"/>
      <selection pane="bottomRight" activeCell="AD53" sqref="AD53"/>
    </sheetView>
  </sheetViews>
  <sheetFormatPr defaultRowHeight="12.75"/>
  <cols>
    <col min="1" max="1" width="40.140625" customWidth="1"/>
    <col min="2" max="11" width="8.7109375" hidden="1" customWidth="1"/>
    <col min="12" max="16" width="8.7109375" style="6" hidden="1" customWidth="1"/>
    <col min="17" max="17" width="8.7109375" hidden="1" customWidth="1"/>
    <col min="18" max="21" width="8.7109375" customWidth="1"/>
    <col min="22" max="25" width="8.7109375" style="92" customWidth="1"/>
    <col min="26" max="26" width="2" customWidth="1"/>
  </cols>
  <sheetData>
    <row r="1" spans="1:25" ht="13.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R1" s="38"/>
      <c r="S1" s="38"/>
      <c r="T1" s="38"/>
      <c r="X1" s="3"/>
      <c r="Y1" s="123" t="s">
        <v>604</v>
      </c>
    </row>
    <row r="2" spans="1:25" ht="18">
      <c r="A2" s="119" t="s">
        <v>591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3"/>
      <c r="M2" s="43"/>
      <c r="N2" s="43"/>
      <c r="O2" s="43"/>
      <c r="P2" s="43"/>
      <c r="Q2" s="22"/>
      <c r="R2" s="22"/>
      <c r="S2" s="22"/>
      <c r="T2" s="22"/>
      <c r="U2" s="22"/>
      <c r="V2" s="22"/>
      <c r="W2" s="22"/>
      <c r="X2" s="22"/>
      <c r="Y2" s="22"/>
    </row>
    <row r="3" spans="1:25">
      <c r="A3" s="21" t="s">
        <v>602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41"/>
      <c r="M3" s="41"/>
      <c r="N3" s="41"/>
      <c r="O3" s="41"/>
      <c r="P3" s="41"/>
      <c r="Q3" s="21"/>
      <c r="R3" s="21"/>
      <c r="S3" s="21"/>
      <c r="T3" s="21"/>
      <c r="U3" s="21"/>
      <c r="V3" s="21"/>
      <c r="W3" s="21"/>
      <c r="X3" s="21"/>
      <c r="Y3" s="21"/>
    </row>
    <row r="4" spans="1:25" ht="3.75" customHeight="1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5"/>
      <c r="N4" s="5"/>
      <c r="O4" s="5"/>
      <c r="P4" s="5"/>
      <c r="Q4" s="5"/>
      <c r="R4" s="5"/>
      <c r="S4" s="5"/>
      <c r="T4" s="31"/>
      <c r="U4" s="71"/>
      <c r="V4" s="5"/>
      <c r="W4" s="5"/>
      <c r="X4" s="5"/>
      <c r="Y4" s="5"/>
    </row>
    <row r="5" spans="1:25">
      <c r="A5" s="6"/>
      <c r="B5" s="6">
        <v>1995</v>
      </c>
      <c r="C5" s="6">
        <f t="shared" ref="C5:L5" si="0">B5+1</f>
        <v>1996</v>
      </c>
      <c r="D5" s="6">
        <f t="shared" si="0"/>
        <v>1997</v>
      </c>
      <c r="E5" s="6">
        <f t="shared" si="0"/>
        <v>1998</v>
      </c>
      <c r="F5" s="6">
        <f t="shared" si="0"/>
        <v>1999</v>
      </c>
      <c r="G5" s="6">
        <f t="shared" si="0"/>
        <v>2000</v>
      </c>
      <c r="H5" s="6">
        <f t="shared" si="0"/>
        <v>2001</v>
      </c>
      <c r="I5" s="6">
        <f t="shared" si="0"/>
        <v>2002</v>
      </c>
      <c r="J5" s="30">
        <f t="shared" si="0"/>
        <v>2003</v>
      </c>
      <c r="K5" s="75">
        <f t="shared" si="0"/>
        <v>2004</v>
      </c>
      <c r="L5" s="76">
        <f t="shared" si="0"/>
        <v>2005</v>
      </c>
      <c r="M5" s="76">
        <v>2006</v>
      </c>
      <c r="N5" s="76">
        <v>2007</v>
      </c>
      <c r="O5" s="76">
        <v>2008</v>
      </c>
      <c r="P5" s="76">
        <f t="shared" ref="P5:Y5" si="1">O5+1</f>
        <v>2009</v>
      </c>
      <c r="Q5" s="76">
        <f>P5+1</f>
        <v>2010</v>
      </c>
      <c r="R5" s="76">
        <f t="shared" si="1"/>
        <v>2011</v>
      </c>
      <c r="S5" s="76">
        <f t="shared" si="1"/>
        <v>2012</v>
      </c>
      <c r="T5" s="89">
        <f t="shared" si="1"/>
        <v>2013</v>
      </c>
      <c r="U5" s="97">
        <f t="shared" si="1"/>
        <v>2014</v>
      </c>
      <c r="V5" s="76">
        <f t="shared" si="1"/>
        <v>2015</v>
      </c>
      <c r="W5" s="76">
        <f t="shared" si="1"/>
        <v>2016</v>
      </c>
      <c r="X5" s="76">
        <f t="shared" si="1"/>
        <v>2017</v>
      </c>
      <c r="Y5" s="76">
        <f t="shared" si="1"/>
        <v>2018</v>
      </c>
    </row>
    <row r="6" spans="1:25">
      <c r="A6" s="115"/>
      <c r="B6" s="115"/>
      <c r="C6" s="115" t="s">
        <v>564</v>
      </c>
      <c r="D6" s="115" t="s">
        <v>564</v>
      </c>
      <c r="E6" s="115" t="s">
        <v>564</v>
      </c>
      <c r="F6" s="115" t="s">
        <v>564</v>
      </c>
      <c r="G6" s="115" t="s">
        <v>564</v>
      </c>
      <c r="H6" s="115" t="s">
        <v>564</v>
      </c>
      <c r="I6" s="115" t="s">
        <v>564</v>
      </c>
      <c r="J6" s="115" t="s">
        <v>564</v>
      </c>
      <c r="K6" s="115" t="s">
        <v>564</v>
      </c>
      <c r="L6" s="115" t="s">
        <v>564</v>
      </c>
      <c r="M6" s="115" t="s">
        <v>564</v>
      </c>
      <c r="N6" s="115" t="s">
        <v>564</v>
      </c>
      <c r="O6" s="115" t="s">
        <v>564</v>
      </c>
      <c r="P6" s="115" t="s">
        <v>564</v>
      </c>
      <c r="Q6" s="115" t="s">
        <v>564</v>
      </c>
      <c r="R6" s="115" t="s">
        <v>564</v>
      </c>
      <c r="S6" s="115" t="s">
        <v>564</v>
      </c>
      <c r="T6" s="116" t="s">
        <v>564</v>
      </c>
      <c r="U6" s="117" t="s">
        <v>565</v>
      </c>
      <c r="V6" s="118" t="s">
        <v>565</v>
      </c>
      <c r="W6" s="115" t="s">
        <v>565</v>
      </c>
      <c r="X6" s="115" t="s">
        <v>565</v>
      </c>
      <c r="Y6" s="115" t="s">
        <v>565</v>
      </c>
    </row>
    <row r="7" spans="1:25" ht="3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32"/>
      <c r="U7" s="98"/>
      <c r="V7" s="8"/>
      <c r="W7" s="8"/>
      <c r="X7" s="8"/>
      <c r="Y7" s="8"/>
    </row>
    <row r="8" spans="1:25">
      <c r="K8" s="6"/>
      <c r="L8" s="5"/>
      <c r="Q8" s="6"/>
      <c r="R8" s="6"/>
      <c r="S8" s="6"/>
      <c r="T8" s="33"/>
      <c r="U8" s="72"/>
    </row>
    <row r="9" spans="1:25">
      <c r="A9" s="16" t="s">
        <v>573</v>
      </c>
      <c r="K9" s="6"/>
      <c r="Q9" s="6"/>
      <c r="R9" s="6"/>
      <c r="S9" s="6"/>
      <c r="T9" s="33"/>
      <c r="U9" s="72"/>
    </row>
    <row r="10" spans="1:25">
      <c r="A10" s="13"/>
      <c r="K10" s="6"/>
      <c r="Q10" s="6"/>
      <c r="R10" s="6"/>
      <c r="S10" s="6"/>
      <c r="T10" s="33"/>
      <c r="U10" s="72"/>
    </row>
    <row r="11" spans="1:25">
      <c r="A11" s="16" t="s">
        <v>574</v>
      </c>
      <c r="B11" s="70">
        <f t="shared" ref="B11:N11" si="2">B12-B15</f>
        <v>92.287567000000024</v>
      </c>
      <c r="C11" s="70">
        <f t="shared" si="2"/>
        <v>-3.5251509999999939</v>
      </c>
      <c r="D11" s="70">
        <f t="shared" si="2"/>
        <v>-108.694007</v>
      </c>
      <c r="E11" s="70">
        <f t="shared" si="2"/>
        <v>-392.24001999999996</v>
      </c>
      <c r="F11" s="70">
        <f t="shared" si="2"/>
        <v>-440.98005999999998</v>
      </c>
      <c r="G11" s="70">
        <f t="shared" si="2"/>
        <v>-410.05559000000005</v>
      </c>
      <c r="H11" s="70">
        <f t="shared" si="2"/>
        <v>-337.68700879999994</v>
      </c>
      <c r="I11" s="70">
        <f t="shared" si="2"/>
        <v>-316.68623405000011</v>
      </c>
      <c r="J11" s="70">
        <f t="shared" si="2"/>
        <v>-302.65245799999997</v>
      </c>
      <c r="K11" s="56">
        <f t="shared" si="2"/>
        <v>109.11921399999994</v>
      </c>
      <c r="L11" s="56">
        <f t="shared" si="2"/>
        <v>344.04168573000004</v>
      </c>
      <c r="M11" s="56">
        <f t="shared" si="2"/>
        <v>1089.89112447</v>
      </c>
      <c r="N11" s="56">
        <f t="shared" si="2"/>
        <v>1740.6536391399998</v>
      </c>
      <c r="O11" s="56">
        <f t="shared" ref="O11:P11" si="3">O12-O15</f>
        <v>1736.2986588300005</v>
      </c>
      <c r="P11" s="56">
        <f t="shared" si="3"/>
        <v>2033.8922087999995</v>
      </c>
      <c r="Q11" s="56">
        <f t="shared" ref="Q11:R11" si="4">Q12-Q15</f>
        <v>2479.2299841701006</v>
      </c>
      <c r="R11" s="56">
        <v>3359.0867777121002</v>
      </c>
      <c r="S11" s="56">
        <v>3802.7085911408012</v>
      </c>
      <c r="T11" s="67">
        <v>4321.9302248669001</v>
      </c>
      <c r="U11" s="73">
        <v>5085.6722110000001</v>
      </c>
      <c r="V11" s="56">
        <v>5854.5900079999992</v>
      </c>
      <c r="W11" s="56">
        <v>6949.096423</v>
      </c>
      <c r="X11" s="56">
        <v>8237.0289590000011</v>
      </c>
      <c r="Y11" s="56">
        <v>9752.0410009999978</v>
      </c>
    </row>
    <row r="12" spans="1:25">
      <c r="A12" s="120" t="s">
        <v>575</v>
      </c>
      <c r="B12" s="70">
        <f>B13+B14</f>
        <v>241.26817500000001</v>
      </c>
      <c r="C12" s="70">
        <f t="shared" ref="C12:N12" si="5">C13+C14</f>
        <v>243.50652200000002</v>
      </c>
      <c r="D12" s="70">
        <f t="shared" si="5"/>
        <v>261.53848700000003</v>
      </c>
      <c r="E12" s="70">
        <f t="shared" si="5"/>
        <v>229.80883500000002</v>
      </c>
      <c r="F12" s="70">
        <f t="shared" si="5"/>
        <v>262.35383100000001</v>
      </c>
      <c r="G12" s="70">
        <f t="shared" si="5"/>
        <v>221.90515600000001</v>
      </c>
      <c r="H12" s="70">
        <f t="shared" si="5"/>
        <v>337.15651500000001</v>
      </c>
      <c r="I12" s="70">
        <f t="shared" si="5"/>
        <v>422.50143599999996</v>
      </c>
      <c r="J12" s="70">
        <f t="shared" si="5"/>
        <v>407.058784</v>
      </c>
      <c r="K12" s="56">
        <f t="shared" si="5"/>
        <v>705.58798899999999</v>
      </c>
      <c r="L12" s="56">
        <f t="shared" si="5"/>
        <v>859.05842998000003</v>
      </c>
      <c r="M12" s="56">
        <f t="shared" si="5"/>
        <v>1599.797051</v>
      </c>
      <c r="N12" s="56">
        <f t="shared" si="5"/>
        <v>2248.2892429999997</v>
      </c>
      <c r="O12" s="56">
        <f t="shared" ref="O12:W12" si="6">O13+O14</f>
        <v>2508.8726507200004</v>
      </c>
      <c r="P12" s="56">
        <f t="shared" si="6"/>
        <v>3563.5056439899995</v>
      </c>
      <c r="Q12" s="56">
        <f t="shared" si="6"/>
        <v>4022.0934268099004</v>
      </c>
      <c r="R12" s="56">
        <v>4709.4188327578004</v>
      </c>
      <c r="S12" s="56">
        <v>4760.9465213084013</v>
      </c>
      <c r="T12" s="67">
        <v>4903.7744575608003</v>
      </c>
      <c r="U12" s="73">
        <v>5719.0176110000002</v>
      </c>
      <c r="V12" s="56">
        <v>6519.6027079999994</v>
      </c>
      <c r="W12" s="56">
        <v>7647.3597229999996</v>
      </c>
      <c r="X12" s="56">
        <v>8970.2054590000007</v>
      </c>
      <c r="Y12" s="56">
        <v>10521.876300999998</v>
      </c>
    </row>
    <row r="13" spans="1:25">
      <c r="A13" s="69" t="s">
        <v>592</v>
      </c>
      <c r="B13" s="70">
        <f>Data!C183</f>
        <v>241.26817500000001</v>
      </c>
      <c r="C13" s="70">
        <f>Data!D183</f>
        <v>243.50652200000002</v>
      </c>
      <c r="D13" s="70">
        <f>Data!E183</f>
        <v>261.05040000000002</v>
      </c>
      <c r="E13" s="70">
        <f>Data!F183</f>
        <v>229.80883500000002</v>
      </c>
      <c r="F13" s="70">
        <f>Data!G183</f>
        <v>262.35383100000001</v>
      </c>
      <c r="G13" s="70">
        <f>Data!H183</f>
        <v>221.90515600000001</v>
      </c>
      <c r="H13" s="70">
        <f>Data!I183</f>
        <v>333.56907000000001</v>
      </c>
      <c r="I13" s="70">
        <f>Data!J183</f>
        <v>422.50143599999996</v>
      </c>
      <c r="J13" s="70">
        <f>Data!K183</f>
        <v>407.058784</v>
      </c>
      <c r="K13" s="56">
        <f>Data!L183</f>
        <v>705.58798899999999</v>
      </c>
      <c r="L13" s="56">
        <f>Data!M183</f>
        <v>857.94701898000005</v>
      </c>
      <c r="M13" s="56">
        <f>Data!N183</f>
        <v>1594.9572410000001</v>
      </c>
      <c r="N13" s="56">
        <f>Data!O183</f>
        <v>2166.3651789999999</v>
      </c>
      <c r="O13" s="56">
        <f>Data!P183</f>
        <v>2467.3969810000003</v>
      </c>
      <c r="P13" s="56">
        <f>Data!Q183</f>
        <v>3557.7086144699997</v>
      </c>
      <c r="Q13" s="56">
        <f>Data!R183</f>
        <v>4013.4695803589002</v>
      </c>
      <c r="R13" s="56">
        <v>4707.3128117769002</v>
      </c>
      <c r="S13" s="56">
        <v>4759.6305756632009</v>
      </c>
      <c r="T13" s="67">
        <v>4902.2824717163994</v>
      </c>
      <c r="U13" s="73">
        <v>5717.3969999999999</v>
      </c>
      <c r="V13" s="56">
        <v>6517.8329999999996</v>
      </c>
      <c r="W13" s="56">
        <v>7645.4179999999997</v>
      </c>
      <c r="X13" s="56">
        <v>8968.0750000000007</v>
      </c>
      <c r="Y13" s="56">
        <v>10519.55</v>
      </c>
    </row>
    <row r="14" spans="1:25">
      <c r="A14" s="69" t="s">
        <v>593</v>
      </c>
      <c r="B14" s="70">
        <f>Data!C184</f>
        <v>0</v>
      </c>
      <c r="C14" s="70">
        <f>Data!D184</f>
        <v>0</v>
      </c>
      <c r="D14" s="70">
        <f>Data!E184</f>
        <v>0.48808700000000727</v>
      </c>
      <c r="E14" s="70">
        <f>Data!F184</f>
        <v>0</v>
      </c>
      <c r="F14" s="70">
        <f>Data!G184</f>
        <v>0</v>
      </c>
      <c r="G14" s="70">
        <f>Data!H184</f>
        <v>0</v>
      </c>
      <c r="H14" s="70">
        <f>Data!I184</f>
        <v>3.5874450000000024</v>
      </c>
      <c r="I14" s="70">
        <f>Data!J184</f>
        <v>0</v>
      </c>
      <c r="J14" s="70">
        <f>Data!K184</f>
        <v>0</v>
      </c>
      <c r="K14" s="56">
        <f>Data!L184</f>
        <v>0</v>
      </c>
      <c r="L14" s="56">
        <f>Data!M184</f>
        <v>1.1114109999999755</v>
      </c>
      <c r="M14" s="56">
        <f>Data!N184</f>
        <v>4.8398099999999431</v>
      </c>
      <c r="N14" s="56">
        <f>Data!O184</f>
        <v>81.924063999999817</v>
      </c>
      <c r="O14" s="56">
        <f>Data!P184</f>
        <v>41.475669720000042</v>
      </c>
      <c r="P14" s="56">
        <f>Data!Q184</f>
        <v>5.7970295199997963</v>
      </c>
      <c r="Q14" s="56">
        <f>Data!R184</f>
        <v>8.6238464510001904</v>
      </c>
      <c r="R14" s="56">
        <v>2.1060209809002117</v>
      </c>
      <c r="S14" s="56">
        <v>1.3159456452003724</v>
      </c>
      <c r="T14" s="67">
        <v>1.4919858444009151</v>
      </c>
      <c r="U14" s="73">
        <v>1.620611</v>
      </c>
      <c r="V14" s="56">
        <v>1.7697080000000001</v>
      </c>
      <c r="W14" s="56">
        <v>1.9417230000000001</v>
      </c>
      <c r="X14" s="56">
        <v>2.1304590000000001</v>
      </c>
      <c r="Y14" s="56">
        <v>2.326301</v>
      </c>
    </row>
    <row r="15" spans="1:25">
      <c r="A15" s="120" t="s">
        <v>576</v>
      </c>
      <c r="B15" s="70">
        <f>Data!C185</f>
        <v>148.98060799999999</v>
      </c>
      <c r="C15" s="70">
        <f>Data!D185</f>
        <v>247.03167300000001</v>
      </c>
      <c r="D15" s="70">
        <f>Data!E185</f>
        <v>370.23249400000003</v>
      </c>
      <c r="E15" s="70">
        <f>Data!F185</f>
        <v>622.048855</v>
      </c>
      <c r="F15" s="70">
        <f>Data!G185</f>
        <v>703.33389099999999</v>
      </c>
      <c r="G15" s="70">
        <f>Data!H185</f>
        <v>631.96074600000009</v>
      </c>
      <c r="H15" s="70">
        <f>Data!I185</f>
        <v>674.84352379999996</v>
      </c>
      <c r="I15" s="70">
        <f>Data!J185</f>
        <v>739.18767005000007</v>
      </c>
      <c r="J15" s="70">
        <f>Data!K185</f>
        <v>709.71124199999997</v>
      </c>
      <c r="K15" s="56">
        <f>Data!L185</f>
        <v>596.46877500000005</v>
      </c>
      <c r="L15" s="56">
        <f>Data!M185</f>
        <v>515.01674424999999</v>
      </c>
      <c r="M15" s="56">
        <f>Data!N185</f>
        <v>509.90592652999999</v>
      </c>
      <c r="N15" s="56">
        <f>Data!O185</f>
        <v>507.63560385999995</v>
      </c>
      <c r="O15" s="56">
        <f>Data!P185</f>
        <v>772.57399188999989</v>
      </c>
      <c r="P15" s="56">
        <f>Data!Q185</f>
        <v>1529.61343519</v>
      </c>
      <c r="Q15" s="56">
        <f>Data!R185</f>
        <v>1542.8634426397998</v>
      </c>
      <c r="R15" s="56">
        <v>1350.3320550457001</v>
      </c>
      <c r="S15" s="56">
        <v>958.2379301676001</v>
      </c>
      <c r="T15" s="67">
        <v>581.84423269390027</v>
      </c>
      <c r="U15" s="73">
        <v>633.34540000000004</v>
      </c>
      <c r="V15" s="56">
        <v>665.0127</v>
      </c>
      <c r="W15" s="56">
        <v>698.26329999999996</v>
      </c>
      <c r="X15" s="56">
        <v>733.17650000000003</v>
      </c>
      <c r="Y15" s="56">
        <v>769.83529999999996</v>
      </c>
    </row>
    <row r="16" spans="1:25">
      <c r="A16" s="16" t="s">
        <v>577</v>
      </c>
      <c r="B16" s="70">
        <f>SUM(B17,B20,B21)</f>
        <v>61.526079999999979</v>
      </c>
      <c r="C16" s="70">
        <f t="shared" ref="C16:L16" si="7">SUM(C17,C20,C21)</f>
        <v>212.484803</v>
      </c>
      <c r="D16" s="70">
        <f t="shared" si="7"/>
        <v>385.76027799999997</v>
      </c>
      <c r="E16" s="70">
        <f t="shared" si="7"/>
        <v>654.17808500000001</v>
      </c>
      <c r="F16" s="70">
        <f t="shared" si="7"/>
        <v>749.76097699999991</v>
      </c>
      <c r="G16" s="70">
        <f t="shared" si="7"/>
        <v>801.83178200000009</v>
      </c>
      <c r="H16" s="70">
        <f t="shared" si="7"/>
        <v>769.10924379999994</v>
      </c>
      <c r="I16" s="70">
        <f t="shared" si="7"/>
        <v>833.0231640500001</v>
      </c>
      <c r="J16" s="70">
        <f t="shared" si="7"/>
        <v>892.59314399999994</v>
      </c>
      <c r="K16" s="56">
        <f t="shared" si="7"/>
        <v>757.53949899999998</v>
      </c>
      <c r="L16" s="56">
        <f t="shared" si="7"/>
        <v>663.32636126999989</v>
      </c>
      <c r="M16" s="56">
        <f t="shared" ref="M16" si="8">SUM(M17,M20,M21)</f>
        <v>182.20741252999983</v>
      </c>
      <c r="N16" s="56">
        <f t="shared" ref="N16:P16" si="9">SUM(N17,N20,N21)</f>
        <v>53.148370860000114</v>
      </c>
      <c r="O16" s="56">
        <f t="shared" si="9"/>
        <v>-94.217871830000377</v>
      </c>
      <c r="P16" s="56">
        <f t="shared" si="9"/>
        <v>-158.93085477999944</v>
      </c>
      <c r="Q16" s="56">
        <f t="shared" ref="Q16:R16" si="10">SUM(Q17,Q20,Q21)</f>
        <v>-398.10123252670064</v>
      </c>
      <c r="R16" s="56">
        <v>-458.01480267219995</v>
      </c>
      <c r="S16" s="56">
        <v>-547.39493175840107</v>
      </c>
      <c r="T16" s="67">
        <v>-332.84690805170021</v>
      </c>
      <c r="U16" s="73">
        <v>-490.63369999999998</v>
      </c>
      <c r="V16" s="56">
        <v>-509.9074</v>
      </c>
      <c r="W16" s="56">
        <v>-650.79399999999998</v>
      </c>
      <c r="X16" s="56">
        <v>-804.77139999999997</v>
      </c>
      <c r="Y16" s="56">
        <v>-1034.9268</v>
      </c>
    </row>
    <row r="17" spans="1:25">
      <c r="A17" s="120" t="s">
        <v>578</v>
      </c>
      <c r="B17" s="70">
        <f>B18-B19</f>
        <v>55.054410999999995</v>
      </c>
      <c r="C17" s="70">
        <f t="shared" ref="C17:L17" si="11">C18-C19</f>
        <v>212.59147899999999</v>
      </c>
      <c r="D17" s="70">
        <f t="shared" si="11"/>
        <v>361.702743</v>
      </c>
      <c r="E17" s="70">
        <f t="shared" si="11"/>
        <v>495.17484200000001</v>
      </c>
      <c r="F17" s="70">
        <f t="shared" si="11"/>
        <v>685.15449999999998</v>
      </c>
      <c r="G17" s="70">
        <f t="shared" si="11"/>
        <v>780.81586800000002</v>
      </c>
      <c r="H17" s="70">
        <f t="shared" si="11"/>
        <v>739.02363995999997</v>
      </c>
      <c r="I17" s="70">
        <f t="shared" si="11"/>
        <v>755.920793</v>
      </c>
      <c r="J17" s="70">
        <f t="shared" si="11"/>
        <v>782.91187600000001</v>
      </c>
      <c r="K17" s="56">
        <f t="shared" si="11"/>
        <v>721.72229800000002</v>
      </c>
      <c r="L17" s="56">
        <f t="shared" si="11"/>
        <v>645.83450200000004</v>
      </c>
      <c r="M17" s="56">
        <f t="shared" ref="M17" si="12">M18-M19</f>
        <v>426.86041700000004</v>
      </c>
      <c r="N17" s="56">
        <f t="shared" ref="N17:P17" si="13">N18-N19</f>
        <v>412.08356000000009</v>
      </c>
      <c r="O17" s="56">
        <f t="shared" si="13"/>
        <v>-99.246365999999966</v>
      </c>
      <c r="P17" s="56">
        <f t="shared" si="13"/>
        <v>177.72503408</v>
      </c>
      <c r="Q17" s="56">
        <f t="shared" ref="Q17:R17" si="14">Q18-Q19</f>
        <v>-85.700660326399998</v>
      </c>
      <c r="R17" s="56">
        <v>-70.395074390299897</v>
      </c>
      <c r="S17" s="56">
        <v>-416.77939014979995</v>
      </c>
      <c r="T17" s="67">
        <v>33.973859624299962</v>
      </c>
      <c r="U17" s="73">
        <v>173.97000000000003</v>
      </c>
      <c r="V17" s="56">
        <v>38.970000000000027</v>
      </c>
      <c r="W17" s="56">
        <v>3.9700000000000273</v>
      </c>
      <c r="X17" s="56">
        <v>93.970000000000027</v>
      </c>
      <c r="Y17" s="56">
        <v>58.970000000000027</v>
      </c>
    </row>
    <row r="18" spans="1:25">
      <c r="A18" s="69" t="s">
        <v>594</v>
      </c>
      <c r="B18" s="70">
        <f>Data!C188</f>
        <v>112.445213</v>
      </c>
      <c r="C18" s="70">
        <f>Data!D188</f>
        <v>300.55538899999999</v>
      </c>
      <c r="D18" s="70">
        <f>Data!E188</f>
        <v>413.77964900000001</v>
      </c>
      <c r="E18" s="70">
        <f>Data!F188</f>
        <v>541.52310299999999</v>
      </c>
      <c r="F18" s="70">
        <f>Data!G188</f>
        <v>709.239555</v>
      </c>
      <c r="G18" s="70">
        <f>Data!H188</f>
        <v>802.42723799999999</v>
      </c>
      <c r="H18" s="70">
        <f>Data!I188</f>
        <v>767.62486100000001</v>
      </c>
      <c r="I18" s="70">
        <f>Data!J188</f>
        <v>776.87190799999996</v>
      </c>
      <c r="J18" s="70">
        <f>Data!K188</f>
        <v>816.53202499999998</v>
      </c>
      <c r="K18" s="56">
        <f>Data!L188</f>
        <v>841.41363799999999</v>
      </c>
      <c r="L18" s="56">
        <f>Data!M188</f>
        <v>832.84902199999999</v>
      </c>
      <c r="M18" s="56">
        <f>Data!N188</f>
        <v>787.13782300000003</v>
      </c>
      <c r="N18" s="56">
        <f>Data!O188</f>
        <v>778.47016000000008</v>
      </c>
      <c r="O18" s="56">
        <f>Data!P188</f>
        <v>779.66696300000001</v>
      </c>
      <c r="P18" s="56">
        <f>Data!Q188</f>
        <v>760.87673717999996</v>
      </c>
      <c r="Q18" s="56">
        <f>Data!R188</f>
        <v>716.40493698000012</v>
      </c>
      <c r="R18" s="56">
        <v>687.36128910000002</v>
      </c>
      <c r="S18" s="56">
        <v>530.47917236000001</v>
      </c>
      <c r="T18" s="67">
        <v>522.25080549999996</v>
      </c>
      <c r="U18" s="73">
        <v>487.25</v>
      </c>
      <c r="V18" s="56">
        <v>452.25</v>
      </c>
      <c r="W18" s="56">
        <v>417.25</v>
      </c>
      <c r="X18" s="56">
        <v>382.25</v>
      </c>
      <c r="Y18" s="56">
        <v>347.25</v>
      </c>
    </row>
    <row r="19" spans="1:25">
      <c r="A19" s="69" t="s">
        <v>595</v>
      </c>
      <c r="B19" s="70">
        <f>Data!C189</f>
        <v>57.390802000000001</v>
      </c>
      <c r="C19" s="70">
        <f>Data!D189</f>
        <v>87.963910000000013</v>
      </c>
      <c r="D19" s="70">
        <f>Data!E189</f>
        <v>52.076906000000001</v>
      </c>
      <c r="E19" s="70">
        <f>Data!F189</f>
        <v>46.348260999999994</v>
      </c>
      <c r="F19" s="70">
        <f>Data!G189</f>
        <v>24.085055000000001</v>
      </c>
      <c r="G19" s="70">
        <f>Data!H189</f>
        <v>21.611370000000004</v>
      </c>
      <c r="H19" s="70">
        <f>Data!I189</f>
        <v>28.601221039999999</v>
      </c>
      <c r="I19" s="70">
        <f>Data!J189</f>
        <v>20.951115000000001</v>
      </c>
      <c r="J19" s="70">
        <f>Data!K189</f>
        <v>33.620149000000005</v>
      </c>
      <c r="K19" s="56">
        <f>Data!L189</f>
        <v>119.69134</v>
      </c>
      <c r="L19" s="56">
        <f>Data!M189</f>
        <v>187.01451999999998</v>
      </c>
      <c r="M19" s="56">
        <f>Data!N189</f>
        <v>360.27740599999998</v>
      </c>
      <c r="N19" s="56">
        <f>Data!O189</f>
        <v>366.38659999999999</v>
      </c>
      <c r="O19" s="56">
        <f>Data!P189</f>
        <v>878.91332899999998</v>
      </c>
      <c r="P19" s="56">
        <f>Data!Q189</f>
        <v>583.15170309999996</v>
      </c>
      <c r="Q19" s="56">
        <f>Data!R189</f>
        <v>802.10559730640011</v>
      </c>
      <c r="R19" s="56">
        <v>757.75636349029992</v>
      </c>
      <c r="S19" s="56">
        <v>947.25856250979996</v>
      </c>
      <c r="T19" s="67">
        <v>488.27694587569999</v>
      </c>
      <c r="U19" s="73">
        <v>313.27999999999997</v>
      </c>
      <c r="V19" s="56">
        <v>413.28</v>
      </c>
      <c r="W19" s="56">
        <v>413.28</v>
      </c>
      <c r="X19" s="56">
        <v>288.27999999999997</v>
      </c>
      <c r="Y19" s="56">
        <v>288.27999999999997</v>
      </c>
    </row>
    <row r="20" spans="1:25">
      <c r="A20" s="120" t="s">
        <v>596</v>
      </c>
      <c r="B20" s="70">
        <f>Data!C190</f>
        <v>5.0125310000000001</v>
      </c>
      <c r="C20" s="70">
        <f>Data!D190</f>
        <v>14.455260000000001</v>
      </c>
      <c r="D20" s="70">
        <f>Data!E190</f>
        <v>30.205074999999997</v>
      </c>
      <c r="E20" s="70">
        <f>Data!F190</f>
        <v>6.9730739999999996</v>
      </c>
      <c r="F20" s="70">
        <f>Data!G190</f>
        <v>10.60816</v>
      </c>
      <c r="G20" s="70">
        <f>Data!H190</f>
        <v>4.2064190000000004</v>
      </c>
      <c r="H20" s="70">
        <f>Data!I190</f>
        <v>1.4114469999999999</v>
      </c>
      <c r="I20" s="70">
        <f>Data!J190</f>
        <v>1.3578E-2</v>
      </c>
      <c r="J20" s="70">
        <f>Data!K190</f>
        <v>6.3244600000000002</v>
      </c>
      <c r="K20" s="56">
        <f>Data!L190</f>
        <v>-17.043424999999999</v>
      </c>
      <c r="L20" s="56">
        <f>Data!M190</f>
        <v>0</v>
      </c>
      <c r="M20" s="56">
        <f>Data!N190</f>
        <v>-254.59715399999999</v>
      </c>
      <c r="N20" s="56">
        <f>Data!O190</f>
        <v>-303.40878099999998</v>
      </c>
      <c r="O20" s="56">
        <f>Data!P190</f>
        <v>132.05974900000001</v>
      </c>
      <c r="P20" s="56">
        <f>Data!Q190</f>
        <v>-174.05290194</v>
      </c>
      <c r="Q20" s="56">
        <f>Data!R190</f>
        <v>-165.07974091999998</v>
      </c>
      <c r="R20" s="56">
        <v>-428.62245994</v>
      </c>
      <c r="S20" s="56">
        <v>-171.78901660579993</v>
      </c>
      <c r="T20" s="67">
        <v>-284.52060533169998</v>
      </c>
      <c r="U20" s="73">
        <v>-392.78980000000001</v>
      </c>
      <c r="V20" s="56">
        <v>-229.27260000000001</v>
      </c>
      <c r="W20" s="56">
        <v>-265.24439999999998</v>
      </c>
      <c r="X20" s="56">
        <v>-413.33350000000002</v>
      </c>
      <c r="Y20" s="56">
        <v>-482.84559999999999</v>
      </c>
    </row>
    <row r="21" spans="1:25">
      <c r="A21" s="120" t="s">
        <v>597</v>
      </c>
      <c r="B21" s="70">
        <f>Data!C191</f>
        <v>1.4591379999999843</v>
      </c>
      <c r="C21" s="70">
        <f>Data!D191</f>
        <v>-14.561935999999994</v>
      </c>
      <c r="D21" s="70">
        <f>Data!E191</f>
        <v>-6.1475400000000242</v>
      </c>
      <c r="E21" s="70">
        <f>Data!F191</f>
        <v>152.030169</v>
      </c>
      <c r="F21" s="70">
        <f>Data!G191</f>
        <v>53.998316999999929</v>
      </c>
      <c r="G21" s="70">
        <f>Data!H191</f>
        <v>16.809495000000066</v>
      </c>
      <c r="H21" s="70">
        <f>Data!I191</f>
        <v>28.674156839999977</v>
      </c>
      <c r="I21" s="70">
        <f>Data!J191</f>
        <v>77.088793050000106</v>
      </c>
      <c r="J21" s="70">
        <f>Data!K191</f>
        <v>103.35680799999993</v>
      </c>
      <c r="K21" s="56">
        <f>Data!L191</f>
        <v>52.860625999999954</v>
      </c>
      <c r="L21" s="56">
        <f>Data!M191</f>
        <v>17.49185926999985</v>
      </c>
      <c r="M21" s="56">
        <f>Data!N191</f>
        <v>9.9441495299997769</v>
      </c>
      <c r="N21" s="56">
        <f>Data!O191</f>
        <v>-55.526408140000001</v>
      </c>
      <c r="O21" s="56">
        <f>Data!P191</f>
        <v>-127.03125483000042</v>
      </c>
      <c r="P21" s="56">
        <f>Data!Q191</f>
        <v>-162.60298691999944</v>
      </c>
      <c r="Q21" s="56">
        <f>Data!R191</f>
        <v>-147.32083128030067</v>
      </c>
      <c r="R21" s="56">
        <v>41.002731658099947</v>
      </c>
      <c r="S21" s="56">
        <v>41.173474997198809</v>
      </c>
      <c r="T21" s="67">
        <v>-82.30016234430019</v>
      </c>
      <c r="U21" s="73">
        <v>-271.81389999999999</v>
      </c>
      <c r="V21" s="56">
        <v>-319.60480000000001</v>
      </c>
      <c r="W21" s="56">
        <v>-389.51960000000003</v>
      </c>
      <c r="X21" s="56">
        <v>-485.40789999999998</v>
      </c>
      <c r="Y21" s="56">
        <v>-611.05119999999999</v>
      </c>
    </row>
    <row r="22" spans="1:25">
      <c r="A22" s="16" t="s">
        <v>567</v>
      </c>
      <c r="B22" s="70">
        <f t="shared" ref="B22:N22" si="15">SUM(B11,B16)</f>
        <v>153.813647</v>
      </c>
      <c r="C22" s="70">
        <f t="shared" si="15"/>
        <v>208.95965200000001</v>
      </c>
      <c r="D22" s="70">
        <f t="shared" si="15"/>
        <v>277.06627099999997</v>
      </c>
      <c r="E22" s="70">
        <f t="shared" si="15"/>
        <v>261.93806500000005</v>
      </c>
      <c r="F22" s="70">
        <f t="shared" si="15"/>
        <v>308.78091699999993</v>
      </c>
      <c r="G22" s="70">
        <f t="shared" si="15"/>
        <v>391.77619200000004</v>
      </c>
      <c r="H22" s="70">
        <f t="shared" si="15"/>
        <v>431.422235</v>
      </c>
      <c r="I22" s="70">
        <f t="shared" si="15"/>
        <v>516.33692999999994</v>
      </c>
      <c r="J22" s="70">
        <f t="shared" si="15"/>
        <v>589.94068599999991</v>
      </c>
      <c r="K22" s="56">
        <f t="shared" si="15"/>
        <v>866.65871299999992</v>
      </c>
      <c r="L22" s="56">
        <f t="shared" si="15"/>
        <v>1007.3680469999999</v>
      </c>
      <c r="M22" s="56">
        <f t="shared" si="15"/>
        <v>1272.0985369999999</v>
      </c>
      <c r="N22" s="56">
        <f t="shared" si="15"/>
        <v>1793.8020099999999</v>
      </c>
      <c r="O22" s="56">
        <f t="shared" ref="O22:W22" si="16">SUM(O11,O16)</f>
        <v>1642.0807870000001</v>
      </c>
      <c r="P22" s="56">
        <f t="shared" si="16"/>
        <v>1874.96135402</v>
      </c>
      <c r="Q22" s="56">
        <f t="shared" si="16"/>
        <v>2081.1287516433999</v>
      </c>
      <c r="R22" s="56">
        <v>2901.0719750399003</v>
      </c>
      <c r="S22" s="56">
        <v>3255.3136593824001</v>
      </c>
      <c r="T22" s="67">
        <v>3989.0833168151999</v>
      </c>
      <c r="U22" s="73">
        <v>4595.0385109999997</v>
      </c>
      <c r="V22" s="56">
        <v>5344.6826079999992</v>
      </c>
      <c r="W22" s="56">
        <v>6298.3024230000001</v>
      </c>
      <c r="X22" s="56">
        <v>7432.2575590000015</v>
      </c>
      <c r="Y22" s="56">
        <v>8717.1142009999985</v>
      </c>
    </row>
    <row r="23" spans="1:25">
      <c r="A23" s="120" t="s">
        <v>598</v>
      </c>
      <c r="B23" s="70">
        <f>Data!C193</f>
        <v>131.36475899999999</v>
      </c>
      <c r="C23" s="70">
        <f>Data!D193</f>
        <v>185.57400100000001</v>
      </c>
      <c r="D23" s="70">
        <f>Data!E193</f>
        <v>254.554891</v>
      </c>
      <c r="E23" s="70">
        <f>Data!F193</f>
        <v>221.97492199999999</v>
      </c>
      <c r="F23" s="70">
        <f>Data!G193</f>
        <v>259.771503</v>
      </c>
      <c r="G23" s="70">
        <f>Data!H193</f>
        <v>329.15705500000001</v>
      </c>
      <c r="H23" s="70">
        <f>Data!I193</f>
        <v>365.668948</v>
      </c>
      <c r="I23" s="70">
        <f>Data!J193</f>
        <v>417.17828700000001</v>
      </c>
      <c r="J23" s="70">
        <f>Data!K193</f>
        <v>473.24204400000002</v>
      </c>
      <c r="K23" s="56">
        <f>Data!L193</f>
        <v>676.15748499999995</v>
      </c>
      <c r="L23" s="56">
        <f>Data!M193</f>
        <v>811.39990799999998</v>
      </c>
      <c r="M23" s="56">
        <f>Data!N193</f>
        <v>929.53787699999998</v>
      </c>
      <c r="N23" s="56">
        <f>Data!O193</f>
        <v>1310.4875939999999</v>
      </c>
      <c r="O23" s="56">
        <f>Data!P193</f>
        <v>1290.7032850000001</v>
      </c>
      <c r="P23" s="56">
        <f>Data!Q193</f>
        <v>1457.9379499500001</v>
      </c>
      <c r="Q23" s="56">
        <f>Data!R193</f>
        <v>1618.17955992</v>
      </c>
      <c r="R23" s="56">
        <v>1753.5844716499998</v>
      </c>
      <c r="S23" s="56">
        <v>1918.05888779</v>
      </c>
      <c r="T23" s="67">
        <v>2351.5525512300001</v>
      </c>
      <c r="U23" s="73">
        <v>2659.4549999999999</v>
      </c>
      <c r="V23" s="56">
        <v>3045.4110000000001</v>
      </c>
      <c r="W23" s="56">
        <v>3517.692</v>
      </c>
      <c r="X23" s="56">
        <v>4063.2130000000002</v>
      </c>
      <c r="Y23" s="56">
        <v>4669.0569999999998</v>
      </c>
    </row>
    <row r="24" spans="1:25">
      <c r="A24" s="120" t="s">
        <v>599</v>
      </c>
      <c r="B24" s="70">
        <f>Data!C194</f>
        <v>11.908148000000001</v>
      </c>
      <c r="C24" s="70">
        <f>Data!D194</f>
        <v>13.722975</v>
      </c>
      <c r="D24" s="70">
        <f>Data!E194</f>
        <v>15.652882999999999</v>
      </c>
      <c r="E24" s="70">
        <f>Data!F194</f>
        <v>18.049869000000001</v>
      </c>
      <c r="F24" s="70">
        <f>Data!G194</f>
        <v>29.690570000000001</v>
      </c>
      <c r="G24" s="70">
        <f>Data!H194</f>
        <v>38.943140999999997</v>
      </c>
      <c r="H24" s="70">
        <f>Data!I194</f>
        <v>53.299855000000001</v>
      </c>
      <c r="I24" s="70">
        <f>Data!J194</f>
        <v>72.228193000000005</v>
      </c>
      <c r="J24" s="70">
        <f>Data!K194</f>
        <v>81.405400999999998</v>
      </c>
      <c r="K24" s="56">
        <f>Data!L194</f>
        <v>92.333619000000013</v>
      </c>
      <c r="L24" s="56">
        <f>Data!M194</f>
        <v>129.83328499999999</v>
      </c>
      <c r="M24" s="56">
        <f>Data!N194</f>
        <v>224.558527</v>
      </c>
      <c r="N24" s="56">
        <f>Data!O194</f>
        <v>278.25338500000004</v>
      </c>
      <c r="O24" s="56">
        <f>Data!P194</f>
        <v>121.235848</v>
      </c>
      <c r="P24" s="56">
        <f>Data!Q194</f>
        <v>127.29106723000001</v>
      </c>
      <c r="Q24" s="56">
        <f>Data!R194</f>
        <v>244.75037637599999</v>
      </c>
      <c r="R24" s="56">
        <v>752.33199318820004</v>
      </c>
      <c r="S24" s="56">
        <v>874.35806775230003</v>
      </c>
      <c r="T24" s="67">
        <v>992.62069474970008</v>
      </c>
      <c r="U24" s="73">
        <v>1137.8779999999999</v>
      </c>
      <c r="V24" s="56">
        <v>1274.424</v>
      </c>
      <c r="W24" s="56">
        <v>1433.2550000000001</v>
      </c>
      <c r="X24" s="56">
        <v>1610.923</v>
      </c>
      <c r="Y24" s="56">
        <v>1800.8879999999999</v>
      </c>
    </row>
    <row r="25" spans="1:25">
      <c r="A25" s="120" t="s">
        <v>600</v>
      </c>
      <c r="B25" s="70">
        <f>B22-B23-B24</f>
        <v>10.54074000000001</v>
      </c>
      <c r="C25" s="70">
        <f t="shared" ref="C25:M25" si="17">C22-C23-C24</f>
        <v>9.6626759999999958</v>
      </c>
      <c r="D25" s="70">
        <f t="shared" si="17"/>
        <v>6.858496999999975</v>
      </c>
      <c r="E25" s="70">
        <f t="shared" si="17"/>
        <v>21.913274000000058</v>
      </c>
      <c r="F25" s="70">
        <f t="shared" si="17"/>
        <v>19.318843999999935</v>
      </c>
      <c r="G25" s="70">
        <f t="shared" si="17"/>
        <v>23.675996000000026</v>
      </c>
      <c r="H25" s="70">
        <f t="shared" si="17"/>
        <v>12.453431999999999</v>
      </c>
      <c r="I25" s="70">
        <f t="shared" si="17"/>
        <v>26.930449999999922</v>
      </c>
      <c r="J25" s="70">
        <f t="shared" si="17"/>
        <v>35.293240999999895</v>
      </c>
      <c r="K25" s="56">
        <f t="shared" si="17"/>
        <v>98.167608999999956</v>
      </c>
      <c r="L25" s="56">
        <f t="shared" si="17"/>
        <v>66.134853999999962</v>
      </c>
      <c r="M25" s="56">
        <f t="shared" si="17"/>
        <v>118.00213299999987</v>
      </c>
      <c r="N25" s="56">
        <f t="shared" ref="N25" si="18">N22-N23-N24</f>
        <v>205.0610309999999</v>
      </c>
      <c r="O25" s="56">
        <f t="shared" ref="O25:W25" si="19">O22-O23-O24</f>
        <v>230.14165400000005</v>
      </c>
      <c r="P25" s="56">
        <f t="shared" si="19"/>
        <v>289.73233683999996</v>
      </c>
      <c r="Q25" s="56">
        <f t="shared" si="19"/>
        <v>218.19881534739997</v>
      </c>
      <c r="R25" s="56">
        <v>395.15551020170039</v>
      </c>
      <c r="S25" s="56">
        <v>462.89670384010014</v>
      </c>
      <c r="T25" s="67">
        <v>644.91007083549971</v>
      </c>
      <c r="U25" s="73">
        <v>797.70551099999989</v>
      </c>
      <c r="V25" s="56">
        <v>1024.8476079999991</v>
      </c>
      <c r="W25" s="56">
        <v>1347.355423</v>
      </c>
      <c r="X25" s="56">
        <v>1758.1215590000013</v>
      </c>
      <c r="Y25" s="56">
        <v>2247.1692009999988</v>
      </c>
    </row>
    <row r="26" spans="1:25">
      <c r="A26" s="16"/>
      <c r="B26" s="13"/>
      <c r="C26" s="13"/>
      <c r="D26" s="13"/>
      <c r="E26" s="13"/>
      <c r="F26" s="13"/>
      <c r="G26" s="13"/>
      <c r="H26" s="13"/>
      <c r="I26" s="13"/>
      <c r="J26" s="13"/>
      <c r="K26" s="20"/>
      <c r="L26" s="19"/>
      <c r="M26" s="19"/>
      <c r="N26" s="19"/>
      <c r="O26" s="19"/>
      <c r="P26" s="19"/>
      <c r="Q26" s="19"/>
      <c r="R26" s="19"/>
      <c r="S26" s="20"/>
      <c r="T26" s="36"/>
      <c r="U26" s="95"/>
      <c r="V26" s="13"/>
      <c r="W26" s="13"/>
      <c r="X26" s="13"/>
      <c r="Y26" s="13"/>
    </row>
    <row r="27" spans="1:25">
      <c r="A27" s="13" t="s">
        <v>570</v>
      </c>
      <c r="B27" s="13"/>
      <c r="C27" s="13"/>
      <c r="D27" s="13"/>
      <c r="E27" s="13"/>
      <c r="F27" s="13"/>
      <c r="G27" s="13"/>
      <c r="H27" s="13"/>
      <c r="I27" s="13"/>
      <c r="J27" s="13"/>
      <c r="K27" s="20"/>
      <c r="L27" s="20"/>
      <c r="M27" s="20"/>
      <c r="N27" s="20"/>
      <c r="O27" s="20"/>
      <c r="P27" s="20"/>
      <c r="Q27" s="20"/>
      <c r="R27" s="56"/>
      <c r="S27" s="56"/>
      <c r="T27" s="67"/>
      <c r="U27" s="95"/>
      <c r="V27" s="13"/>
      <c r="W27" s="13"/>
      <c r="X27" s="13"/>
      <c r="Y27" s="13"/>
    </row>
    <row r="28" spans="1:25">
      <c r="A28" s="124" t="s">
        <v>592</v>
      </c>
      <c r="B28" s="13"/>
      <c r="C28" s="13"/>
      <c r="D28" s="13"/>
      <c r="E28" s="13"/>
      <c r="F28" s="13"/>
      <c r="G28" s="13"/>
      <c r="H28" s="13"/>
      <c r="I28" s="13"/>
      <c r="J28" s="13"/>
      <c r="K28" s="20"/>
      <c r="L28" s="20"/>
      <c r="M28" s="20"/>
      <c r="N28" s="20"/>
      <c r="O28" s="20"/>
      <c r="P28" s="20"/>
      <c r="Q28" s="20"/>
      <c r="R28" s="20"/>
      <c r="S28" s="20"/>
      <c r="T28" s="36"/>
      <c r="U28" s="95"/>
      <c r="V28" s="13"/>
      <c r="W28" s="13"/>
      <c r="X28" s="13"/>
      <c r="Y28" s="13"/>
    </row>
    <row r="29" spans="1:25">
      <c r="A29" s="121" t="s">
        <v>601</v>
      </c>
      <c r="B29" s="12" t="e">
        <f>-B30*12/(#REF!+#REF!)</f>
        <v>#REF!</v>
      </c>
      <c r="C29" s="12" t="e">
        <f>-C30*12/(#REF!+#REF!)</f>
        <v>#REF!</v>
      </c>
      <c r="D29" s="12" t="e">
        <f>-D30*12/(#REF!+#REF!)</f>
        <v>#REF!</v>
      </c>
      <c r="E29" s="12" t="e">
        <f>-E30*12/(#REF!+#REF!)</f>
        <v>#REF!</v>
      </c>
      <c r="F29" s="12" t="e">
        <f>-F30*12/(#REF!+#REF!)</f>
        <v>#REF!</v>
      </c>
      <c r="G29" s="12" t="e">
        <f>-G30*12/(#REF!+#REF!)</f>
        <v>#REF!</v>
      </c>
      <c r="H29" s="12" t="e">
        <f>-H30*12/(#REF!+#REF!)</f>
        <v>#REF!</v>
      </c>
      <c r="I29" s="12" t="e">
        <f>-I30*12/(#REF!+#REF!)</f>
        <v>#REF!</v>
      </c>
      <c r="J29" s="12" t="e">
        <f>-J30*12/(#REF!+#REF!)</f>
        <v>#REF!</v>
      </c>
      <c r="K29" s="19" t="e">
        <f>-K30*12/(#REF!+#REF!)</f>
        <v>#REF!</v>
      </c>
      <c r="L29" s="19" t="e">
        <f>-L30*12/(#REF!+#REF!)</f>
        <v>#REF!</v>
      </c>
      <c r="M29" s="19" t="e">
        <f>-M30*12/(#REF!+#REF!)</f>
        <v>#REF!</v>
      </c>
      <c r="N29" s="19" t="e">
        <f>-N30*12/(#REF!+#REF!)</f>
        <v>#REF!</v>
      </c>
      <c r="O29" s="19" t="e">
        <f>-O30*12/(#REF!+#REF!)</f>
        <v>#REF!</v>
      </c>
      <c r="P29" s="19" t="e">
        <f>-P30*12/(#REF!+#REF!)</f>
        <v>#REF!</v>
      </c>
      <c r="Q29" s="19" t="e">
        <f>-Q30*12/(#REF!+#REF!)</f>
        <v>#REF!</v>
      </c>
      <c r="R29" s="19">
        <v>4.2773737184822851</v>
      </c>
      <c r="S29" s="19">
        <v>3.7640094611067241</v>
      </c>
      <c r="T29" s="35">
        <v>3.6416967844328645</v>
      </c>
      <c r="U29" s="94">
        <v>3.6236777765425905</v>
      </c>
      <c r="V29" s="12">
        <v>3.6209940257345492</v>
      </c>
      <c r="W29" s="12">
        <v>3.6304480354746707</v>
      </c>
      <c r="X29" s="12">
        <v>3.6366511189326634</v>
      </c>
      <c r="Y29" s="12">
        <v>3.6465985203489999</v>
      </c>
    </row>
    <row r="30" spans="1:25">
      <c r="A30" s="121" t="s">
        <v>566</v>
      </c>
      <c r="B30" s="12" t="e">
        <f>B13/#REF!</f>
        <v>#REF!</v>
      </c>
      <c r="C30" s="12" t="e">
        <f>C13/#REF!</f>
        <v>#REF!</v>
      </c>
      <c r="D30" s="12" t="e">
        <f>D13/#REF!</f>
        <v>#REF!</v>
      </c>
      <c r="E30" s="12" t="e">
        <f>E13/#REF!</f>
        <v>#REF!</v>
      </c>
      <c r="F30" s="12" t="e">
        <f>F13/#REF!</f>
        <v>#REF!</v>
      </c>
      <c r="G30" s="12" t="e">
        <f>G13/#REF!</f>
        <v>#REF!</v>
      </c>
      <c r="H30" s="12" t="e">
        <f>H13/#REF!</f>
        <v>#REF!</v>
      </c>
      <c r="I30" s="12" t="e">
        <f>I13/#REF!</f>
        <v>#REF!</v>
      </c>
      <c r="J30" s="12" t="e">
        <f>J13/#REF!</f>
        <v>#REF!</v>
      </c>
      <c r="K30" s="19" t="e">
        <f>K13/#REF!</f>
        <v>#REF!</v>
      </c>
      <c r="L30" s="19" t="e">
        <f>L13/#REF!</f>
        <v>#REF!</v>
      </c>
      <c r="M30" s="19" t="e">
        <f>M13/#REF!</f>
        <v>#REF!</v>
      </c>
      <c r="N30" s="19" t="e">
        <f>N13/#REF!</f>
        <v>#REF!</v>
      </c>
      <c r="O30" s="19" t="e">
        <f>O13/#REF!</f>
        <v>#REF!</v>
      </c>
      <c r="P30" s="19" t="e">
        <f>P13/#REF!</f>
        <v>#REF!</v>
      </c>
      <c r="Q30" s="19" t="e">
        <f>Q13/#REF!</f>
        <v>#REF!</v>
      </c>
      <c r="R30" s="19">
        <v>2818.2439153307191</v>
      </c>
      <c r="S30" s="19">
        <v>2872.9586380534802</v>
      </c>
      <c r="T30" s="35">
        <v>2823.4075169707999</v>
      </c>
      <c r="U30" s="94">
        <v>3176.3316666666665</v>
      </c>
      <c r="V30" s="12">
        <v>3621.018333333333</v>
      </c>
      <c r="W30" s="12">
        <v>4247.4544444444446</v>
      </c>
      <c r="X30" s="12">
        <v>4982.2638888888896</v>
      </c>
      <c r="Y30" s="12">
        <v>5844.1944444444443</v>
      </c>
    </row>
    <row r="31" spans="1:25">
      <c r="A31" s="1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</row>
    <row r="32" spans="1:25">
      <c r="A32" s="16" t="s">
        <v>590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</row>
    <row r="33" spans="1:25">
      <c r="A33" s="16"/>
      <c r="B33" s="13"/>
      <c r="C33" s="13"/>
      <c r="D33" s="13"/>
      <c r="E33" s="13"/>
      <c r="F33" s="13"/>
      <c r="G33" s="13"/>
      <c r="H33" s="13"/>
      <c r="I33" s="13"/>
      <c r="J33" s="13"/>
      <c r="K33" s="20"/>
      <c r="L33" s="20"/>
      <c r="M33" s="20"/>
      <c r="N33" s="20"/>
      <c r="O33" s="20"/>
      <c r="P33" s="20"/>
      <c r="Q33" s="20"/>
      <c r="R33" s="20"/>
      <c r="S33" s="20"/>
      <c r="T33" s="36"/>
      <c r="U33" s="95"/>
      <c r="V33" s="62"/>
      <c r="W33" s="13"/>
      <c r="X33" s="13"/>
      <c r="Y33" s="13"/>
    </row>
    <row r="34" spans="1:25">
      <c r="A34" s="16" t="s">
        <v>574</v>
      </c>
      <c r="B34" s="13"/>
      <c r="C34" s="39">
        <f t="shared" ref="C34:C42" si="20">IF(B11=0,"'-'",(C11-B11)/B11)</f>
        <v>-1.0381974638035478</v>
      </c>
      <c r="D34" s="81">
        <f t="shared" ref="D34:D42" si="21">IF(C11=0,"'-'",(D11-C11)/C11)</f>
        <v>29.833858464502708</v>
      </c>
      <c r="E34" s="39">
        <f t="shared" ref="E34:E42" si="22">IF(D11=0,"'-'",(E11-D11)/D11)</f>
        <v>2.608662803276725</v>
      </c>
      <c r="F34" s="39">
        <f t="shared" ref="F34:F42" si="23">IF(E11=0,"'-'",(F11-E11)/E11)</f>
        <v>0.12426075238319646</v>
      </c>
      <c r="G34" s="39">
        <f t="shared" ref="G34:G42" si="24">IF(F11=0,"'-'",(G11-F11)/F11)</f>
        <v>-7.0126685546734083E-2</v>
      </c>
      <c r="H34" s="39">
        <f t="shared" ref="H34:H42" si="25">IF(G11=0,"'-'",(H11-G11)/G11)</f>
        <v>-0.17648480587717411</v>
      </c>
      <c r="I34" s="39">
        <f t="shared" ref="I34:I42" si="26">IF(H11=0,"'-'",(I11-H11)/H11)</f>
        <v>-6.2190058257283597E-2</v>
      </c>
      <c r="J34" s="39">
        <f t="shared" ref="J34:J42" si="27">IF(I11=0,"'-'",(J11-I11)/I11)</f>
        <v>-4.4314449259529279E-2</v>
      </c>
      <c r="K34" s="42">
        <f t="shared" ref="K34:K42" si="28">IF(J11=0,"'-'",(K11-J11)/J11)</f>
        <v>-1.3605429631105126</v>
      </c>
      <c r="L34" s="42">
        <f t="shared" ref="L34:L42" si="29">IF(K11=0,"'-'",(L11-K11)/K11)</f>
        <v>2.152897396511674</v>
      </c>
      <c r="M34" s="42">
        <f t="shared" ref="M34:M42" si="30">IF(L11=0,"'-'",(M11-L11)/L11)</f>
        <v>2.1679042676396314</v>
      </c>
      <c r="N34" s="42">
        <f t="shared" ref="N34:T42" si="31">IF(M11=0,"'-'",(N11-M11)/M11)</f>
        <v>0.59708947073631524</v>
      </c>
      <c r="O34" s="42">
        <f t="shared" si="31"/>
        <v>-2.5019223882764784E-3</v>
      </c>
      <c r="P34" s="42">
        <f t="shared" si="31"/>
        <v>0.17139536937184038</v>
      </c>
      <c r="Q34" s="42">
        <f t="shared" si="31"/>
        <v>0.21895839584972465</v>
      </c>
      <c r="R34" s="42">
        <v>0.3548911553828773</v>
      </c>
      <c r="S34" s="42">
        <v>0.13206619619718643</v>
      </c>
      <c r="T34" s="91">
        <v>0.13653994811375592</v>
      </c>
      <c r="U34" s="101">
        <v>0.17671316897685929</v>
      </c>
      <c r="V34" s="110">
        <v>0.15119295249443657</v>
      </c>
      <c r="W34" s="39">
        <v>0.18694843080461884</v>
      </c>
      <c r="X34" s="39">
        <v>0.1853381299671169</v>
      </c>
      <c r="Y34" s="39">
        <v>0.18392700202233153</v>
      </c>
    </row>
    <row r="35" spans="1:25">
      <c r="A35" s="120" t="s">
        <v>575</v>
      </c>
      <c r="B35" s="13"/>
      <c r="C35" s="39">
        <f t="shared" si="20"/>
        <v>9.2774233485208076E-3</v>
      </c>
      <c r="D35" s="39">
        <f t="shared" si="21"/>
        <v>7.405126093501517E-2</v>
      </c>
      <c r="E35" s="39">
        <f t="shared" si="22"/>
        <v>-0.12131924583627346</v>
      </c>
      <c r="F35" s="39">
        <f t="shared" si="23"/>
        <v>0.14161768845832232</v>
      </c>
      <c r="G35" s="39">
        <f t="shared" si="24"/>
        <v>-0.15417604098184487</v>
      </c>
      <c r="H35" s="39">
        <f t="shared" si="25"/>
        <v>0.51937215465151254</v>
      </c>
      <c r="I35" s="39">
        <f t="shared" si="26"/>
        <v>0.25313146032488781</v>
      </c>
      <c r="J35" s="39">
        <f t="shared" si="27"/>
        <v>-3.6550531392749996E-2</v>
      </c>
      <c r="K35" s="42">
        <f t="shared" si="28"/>
        <v>0.73338106616070464</v>
      </c>
      <c r="L35" s="42">
        <f t="shared" si="29"/>
        <v>0.21750716193101188</v>
      </c>
      <c r="M35" s="42">
        <f t="shared" si="30"/>
        <v>0.86226803110149952</v>
      </c>
      <c r="N35" s="42">
        <f t="shared" si="31"/>
        <v>0.40535903700700077</v>
      </c>
      <c r="O35" s="42">
        <f t="shared" si="31"/>
        <v>0.11590297313004611</v>
      </c>
      <c r="P35" s="42">
        <f t="shared" si="31"/>
        <v>0.42036130967721252</v>
      </c>
      <c r="Q35" s="42">
        <f t="shared" si="31"/>
        <v>0.12869006776889164</v>
      </c>
      <c r="R35" s="42">
        <v>0.17088747898455658</v>
      </c>
      <c r="S35" s="42">
        <v>1.0941411324935547E-2</v>
      </c>
      <c r="T35" s="91">
        <v>2.9999903509343999E-2</v>
      </c>
      <c r="U35" s="101">
        <v>0.16624809327888873</v>
      </c>
      <c r="V35" s="110">
        <v>0.13998647170803391</v>
      </c>
      <c r="W35" s="39">
        <v>0.17297940772006934</v>
      </c>
      <c r="X35" s="39">
        <v>0.17298071281012775</v>
      </c>
      <c r="Y35" s="39">
        <v>0.17298052414654258</v>
      </c>
    </row>
    <row r="36" spans="1:25">
      <c r="A36" s="69" t="s">
        <v>592</v>
      </c>
      <c r="B36" s="13"/>
      <c r="C36" s="39">
        <f t="shared" si="20"/>
        <v>9.2774233485208076E-3</v>
      </c>
      <c r="D36" s="39">
        <f t="shared" si="21"/>
        <v>7.2046850556224548E-2</v>
      </c>
      <c r="E36" s="39">
        <f t="shared" si="22"/>
        <v>-0.11967637283834848</v>
      </c>
      <c r="F36" s="39">
        <f t="shared" si="23"/>
        <v>0.14161768845832232</v>
      </c>
      <c r="G36" s="39">
        <f t="shared" si="24"/>
        <v>-0.15417604098184487</v>
      </c>
      <c r="H36" s="39">
        <f t="shared" si="25"/>
        <v>0.50320558572329888</v>
      </c>
      <c r="I36" s="39">
        <f t="shared" si="26"/>
        <v>0.26660854976751874</v>
      </c>
      <c r="J36" s="39">
        <f t="shared" si="27"/>
        <v>-3.6550531392749996E-2</v>
      </c>
      <c r="K36" s="42">
        <f t="shared" si="28"/>
        <v>0.73338106616070464</v>
      </c>
      <c r="L36" s="42">
        <f t="shared" si="29"/>
        <v>0.21593200614983832</v>
      </c>
      <c r="M36" s="42">
        <f t="shared" si="30"/>
        <v>0.85903931794788457</v>
      </c>
      <c r="N36" s="42">
        <f t="shared" si="31"/>
        <v>0.35825909517282151</v>
      </c>
      <c r="O36" s="42">
        <f t="shared" si="31"/>
        <v>0.13895709039182283</v>
      </c>
      <c r="P36" s="42">
        <f t="shared" si="31"/>
        <v>0.44188739869014182</v>
      </c>
      <c r="Q36" s="42">
        <f t="shared" si="31"/>
        <v>0.12810519783301486</v>
      </c>
      <c r="R36" s="42">
        <v>0.17287865711341802</v>
      </c>
      <c r="S36" s="42">
        <v>1.1114146430934139E-2</v>
      </c>
      <c r="T36" s="91">
        <v>2.9971211795848576E-2</v>
      </c>
      <c r="U36" s="101">
        <v>0.16627245226817999</v>
      </c>
      <c r="V36" s="110">
        <v>0.14000007346000282</v>
      </c>
      <c r="W36" s="39">
        <v>0.17299998327665039</v>
      </c>
      <c r="X36" s="39">
        <v>0.17299995892964926</v>
      </c>
      <c r="Y36" s="39">
        <v>0.17299977977436612</v>
      </c>
    </row>
    <row r="37" spans="1:25">
      <c r="A37" s="69" t="s">
        <v>593</v>
      </c>
      <c r="B37" s="13"/>
      <c r="C37" s="39" t="str">
        <f t="shared" si="20"/>
        <v>'-'</v>
      </c>
      <c r="D37" s="39" t="str">
        <f t="shared" si="21"/>
        <v>'-'</v>
      </c>
      <c r="E37" s="39">
        <f t="shared" si="22"/>
        <v>-1</v>
      </c>
      <c r="F37" s="39" t="str">
        <f t="shared" si="23"/>
        <v>'-'</v>
      </c>
      <c r="G37" s="39" t="str">
        <f t="shared" si="24"/>
        <v>'-'</v>
      </c>
      <c r="H37" s="39" t="str">
        <f t="shared" si="25"/>
        <v>'-'</v>
      </c>
      <c r="I37" s="39">
        <f t="shared" si="26"/>
        <v>-1</v>
      </c>
      <c r="J37" s="39" t="str">
        <f t="shared" si="27"/>
        <v>'-'</v>
      </c>
      <c r="K37" s="42" t="str">
        <f t="shared" si="28"/>
        <v>'-'</v>
      </c>
      <c r="L37" s="42" t="str">
        <f t="shared" si="29"/>
        <v>'-'</v>
      </c>
      <c r="M37" s="42">
        <f t="shared" si="30"/>
        <v>3.3546536789720904</v>
      </c>
      <c r="N37" s="42">
        <f t="shared" si="31"/>
        <v>15.927123998669531</v>
      </c>
      <c r="O37" s="42">
        <f t="shared" si="31"/>
        <v>-0.49373031933571881</v>
      </c>
      <c r="P37" s="42">
        <f t="shared" si="31"/>
        <v>-0.86023059882733122</v>
      </c>
      <c r="Q37" s="42">
        <f t="shared" si="31"/>
        <v>0.48763197103755535</v>
      </c>
      <c r="R37" s="42">
        <v>-0.75579099270071581</v>
      </c>
      <c r="S37" s="42">
        <v>-0.37515074297223966</v>
      </c>
      <c r="T37" s="91">
        <v>0.13377467362927284</v>
      </c>
      <c r="U37" s="101">
        <v>8.6210707750201523E-2</v>
      </c>
      <c r="V37" s="110">
        <v>9.2000486236363963E-2</v>
      </c>
      <c r="W37" s="39">
        <v>9.7199651015873814E-2</v>
      </c>
      <c r="X37" s="39">
        <v>9.7200270069417727E-2</v>
      </c>
      <c r="Y37" s="39">
        <v>9.1924791793693214E-2</v>
      </c>
    </row>
    <row r="38" spans="1:25">
      <c r="A38" s="120" t="s">
        <v>576</v>
      </c>
      <c r="B38" s="13"/>
      <c r="C38" s="39">
        <f t="shared" si="20"/>
        <v>0.65814649514653634</v>
      </c>
      <c r="D38" s="39">
        <f t="shared" si="21"/>
        <v>0.49872479712348472</v>
      </c>
      <c r="E38" s="39">
        <f t="shared" si="22"/>
        <v>0.68015737430113288</v>
      </c>
      <c r="F38" s="39">
        <f t="shared" si="23"/>
        <v>0.13067307390188829</v>
      </c>
      <c r="G38" s="39">
        <f t="shared" si="24"/>
        <v>-0.10147832475202011</v>
      </c>
      <c r="H38" s="39">
        <f t="shared" si="25"/>
        <v>6.7856711150853455E-2</v>
      </c>
      <c r="I38" s="39">
        <f t="shared" si="26"/>
        <v>9.5346764073073423E-2</v>
      </c>
      <c r="J38" s="39">
        <f t="shared" si="27"/>
        <v>-3.987678534736145E-2</v>
      </c>
      <c r="K38" s="42">
        <f t="shared" si="28"/>
        <v>-0.15956132621047014</v>
      </c>
      <c r="L38" s="42">
        <f t="shared" si="29"/>
        <v>-0.13655707417374877</v>
      </c>
      <c r="M38" s="42">
        <f t="shared" si="30"/>
        <v>-9.9235952560002613E-3</v>
      </c>
      <c r="N38" s="42">
        <f t="shared" si="31"/>
        <v>-4.4524343646091518E-3</v>
      </c>
      <c r="O38" s="42">
        <f t="shared" si="31"/>
        <v>0.52190663148021998</v>
      </c>
      <c r="P38" s="42">
        <f t="shared" si="31"/>
        <v>0.9798924779334125</v>
      </c>
      <c r="Q38" s="42">
        <f t="shared" si="31"/>
        <v>8.6623241826808053E-3</v>
      </c>
      <c r="R38" s="42">
        <v>-0.12478835279464746</v>
      </c>
      <c r="S38" s="42">
        <v>-0.29036867147823886</v>
      </c>
      <c r="T38" s="91">
        <v>-0.39279774430121639</v>
      </c>
      <c r="U38" s="101">
        <v>8.8513668112946281E-2</v>
      </c>
      <c r="V38" s="110">
        <v>5.0000047367518501E-2</v>
      </c>
      <c r="W38" s="39">
        <v>4.9999947369426125E-2</v>
      </c>
      <c r="X38" s="39">
        <v>5.0000050124358646E-2</v>
      </c>
      <c r="Y38" s="39">
        <v>4.9999965901798442E-2</v>
      </c>
    </row>
    <row r="39" spans="1:25">
      <c r="A39" s="16" t="s">
        <v>577</v>
      </c>
      <c r="B39" s="13"/>
      <c r="C39" s="39">
        <f t="shared" si="20"/>
        <v>2.453572907619014</v>
      </c>
      <c r="D39" s="39">
        <f t="shared" si="21"/>
        <v>0.81547231874271953</v>
      </c>
      <c r="E39" s="39">
        <f t="shared" si="22"/>
        <v>0.69581504967704333</v>
      </c>
      <c r="F39" s="39">
        <f t="shared" si="23"/>
        <v>0.14611142468950164</v>
      </c>
      <c r="G39" s="39">
        <f t="shared" si="24"/>
        <v>6.9449873489481687E-2</v>
      </c>
      <c r="H39" s="39">
        <f t="shared" si="25"/>
        <v>-4.0809729589890639E-2</v>
      </c>
      <c r="I39" s="39">
        <f t="shared" si="26"/>
        <v>8.3101224910801366E-2</v>
      </c>
      <c r="J39" s="39">
        <f t="shared" si="27"/>
        <v>7.1510592407036944E-2</v>
      </c>
      <c r="K39" s="42">
        <f t="shared" si="28"/>
        <v>-0.15130482001551199</v>
      </c>
      <c r="L39" s="42">
        <f t="shared" si="29"/>
        <v>-0.12436729418646471</v>
      </c>
      <c r="M39" s="42">
        <f t="shared" si="30"/>
        <v>-0.72531257135454885</v>
      </c>
      <c r="N39" s="42">
        <f t="shared" si="31"/>
        <v>-0.70830840457026178</v>
      </c>
      <c r="O39" s="42">
        <f t="shared" si="31"/>
        <v>-2.7727330171263911</v>
      </c>
      <c r="P39" s="42">
        <f t="shared" si="31"/>
        <v>0.68684403174338604</v>
      </c>
      <c r="Q39" s="42">
        <f t="shared" si="31"/>
        <v>1.5048706437637525</v>
      </c>
      <c r="R39" s="42">
        <v>0.15049832869201404</v>
      </c>
      <c r="S39" s="42">
        <v>0.19514681308274279</v>
      </c>
      <c r="T39" s="91">
        <v>-0.39194375259834163</v>
      </c>
      <c r="U39" s="101">
        <v>0.47405214869471213</v>
      </c>
      <c r="V39" s="110">
        <v>3.9283277932192634E-2</v>
      </c>
      <c r="W39" s="81">
        <v>0.27629840241581116</v>
      </c>
      <c r="X39" s="39">
        <v>0.23659929255647716</v>
      </c>
      <c r="Y39" s="39">
        <v>0.28598854283340586</v>
      </c>
    </row>
    <row r="40" spans="1:25">
      <c r="A40" s="120" t="s">
        <v>578</v>
      </c>
      <c r="B40" s="13"/>
      <c r="C40" s="39">
        <f t="shared" si="20"/>
        <v>2.8614794916251127</v>
      </c>
      <c r="D40" s="39">
        <f t="shared" si="21"/>
        <v>0.70139812141765101</v>
      </c>
      <c r="E40" s="39">
        <f t="shared" si="22"/>
        <v>0.36901046946165961</v>
      </c>
      <c r="F40" s="39">
        <f t="shared" si="23"/>
        <v>0.38366177334994733</v>
      </c>
      <c r="G40" s="39">
        <f t="shared" si="24"/>
        <v>0.13962014115064564</v>
      </c>
      <c r="H40" s="39">
        <f t="shared" si="25"/>
        <v>-5.3523794472885959E-2</v>
      </c>
      <c r="I40" s="39">
        <f t="shared" si="26"/>
        <v>2.286415768907555E-2</v>
      </c>
      <c r="J40" s="39">
        <f t="shared" si="27"/>
        <v>3.5706231724201301E-2</v>
      </c>
      <c r="K40" s="42">
        <f t="shared" si="28"/>
        <v>-7.8156405434319898E-2</v>
      </c>
      <c r="L40" s="42">
        <f t="shared" si="29"/>
        <v>-0.10514819371702436</v>
      </c>
      <c r="M40" s="42">
        <f t="shared" si="30"/>
        <v>-0.33905603420363561</v>
      </c>
      <c r="N40" s="42">
        <f t="shared" si="31"/>
        <v>-3.4617538688296666E-2</v>
      </c>
      <c r="O40" s="42">
        <f t="shared" si="31"/>
        <v>-1.2408403916914326</v>
      </c>
      <c r="P40" s="42">
        <f t="shared" si="31"/>
        <v>-2.7907460115970397</v>
      </c>
      <c r="Q40" s="42">
        <f t="shared" si="31"/>
        <v>-1.4822092777758211</v>
      </c>
      <c r="R40" s="42">
        <v>-0.17859355899717883</v>
      </c>
      <c r="S40" s="42">
        <v>4.9205760312007021</v>
      </c>
      <c r="T40" s="91">
        <v>-1.081515210270088</v>
      </c>
      <c r="U40" s="111">
        <v>4.1207016784035684</v>
      </c>
      <c r="V40" s="110">
        <v>-0.77599586135540599</v>
      </c>
      <c r="W40" s="39">
        <v>-0.89812676417757187</v>
      </c>
      <c r="X40" s="39">
        <v>22.670025188916721</v>
      </c>
      <c r="Y40" s="39">
        <v>-0.37245929551984663</v>
      </c>
    </row>
    <row r="41" spans="1:25">
      <c r="A41" s="69" t="s">
        <v>594</v>
      </c>
      <c r="B41" s="13"/>
      <c r="C41" s="39">
        <f t="shared" si="20"/>
        <v>1.6729051507065935</v>
      </c>
      <c r="D41" s="39">
        <f t="shared" si="21"/>
        <v>0.37671678547078064</v>
      </c>
      <c r="E41" s="39">
        <f t="shared" si="22"/>
        <v>0.30872338528181209</v>
      </c>
      <c r="F41" s="39">
        <f t="shared" si="23"/>
        <v>0.30971245930388314</v>
      </c>
      <c r="G41" s="39">
        <f t="shared" si="24"/>
        <v>0.13139098396732821</v>
      </c>
      <c r="H41" s="39">
        <f t="shared" si="25"/>
        <v>-4.337138042166009E-2</v>
      </c>
      <c r="I41" s="39">
        <f t="shared" si="26"/>
        <v>1.2046309948786237E-2</v>
      </c>
      <c r="J41" s="39">
        <f t="shared" si="27"/>
        <v>5.1051037618417804E-2</v>
      </c>
      <c r="K41" s="42">
        <f t="shared" si="28"/>
        <v>3.0472305112588839E-2</v>
      </c>
      <c r="L41" s="42">
        <f t="shared" si="29"/>
        <v>-1.0178841432090028E-2</v>
      </c>
      <c r="M41" s="42">
        <f t="shared" si="30"/>
        <v>-5.4885336708722178E-2</v>
      </c>
      <c r="N41" s="42">
        <f t="shared" si="31"/>
        <v>-1.1011620515153352E-2</v>
      </c>
      <c r="O41" s="42">
        <f t="shared" si="31"/>
        <v>1.5373781314879577E-3</v>
      </c>
      <c r="P41" s="42">
        <f t="shared" si="31"/>
        <v>-2.4100323229932785E-2</v>
      </c>
      <c r="Q41" s="42">
        <f t="shared" si="31"/>
        <v>-5.8448100759163034E-2</v>
      </c>
      <c r="R41" s="42">
        <v>-4.0540825978158924E-2</v>
      </c>
      <c r="S41" s="42">
        <v>-0.22823821944557629</v>
      </c>
      <c r="T41" s="91">
        <v>-1.5511196836236994E-2</v>
      </c>
      <c r="U41" s="101">
        <v>-6.7019150820629911E-2</v>
      </c>
      <c r="V41" s="110">
        <v>-7.1831708568496661E-2</v>
      </c>
      <c r="W41" s="39">
        <v>-7.7390823659480371E-2</v>
      </c>
      <c r="X41" s="39">
        <v>-8.3882564409826249E-2</v>
      </c>
      <c r="Y41" s="39">
        <v>-9.1563113145846961E-2</v>
      </c>
    </row>
    <row r="42" spans="1:25">
      <c r="A42" s="69" t="s">
        <v>595</v>
      </c>
      <c r="B42" s="13"/>
      <c r="C42" s="39">
        <f t="shared" si="20"/>
        <v>0.53271790835054045</v>
      </c>
      <c r="D42" s="39">
        <f t="shared" si="21"/>
        <v>-0.40797417941062425</v>
      </c>
      <c r="E42" s="39">
        <f t="shared" si="22"/>
        <v>-0.11000355896719377</v>
      </c>
      <c r="F42" s="39">
        <f t="shared" si="23"/>
        <v>-0.48034609108635157</v>
      </c>
      <c r="G42" s="39">
        <f t="shared" si="24"/>
        <v>-0.1027062217628316</v>
      </c>
      <c r="H42" s="39">
        <f t="shared" si="25"/>
        <v>0.32343396277052278</v>
      </c>
      <c r="I42" s="39">
        <f t="shared" si="26"/>
        <v>-0.26747480568403026</v>
      </c>
      <c r="J42" s="39">
        <f t="shared" si="27"/>
        <v>0.60469497685445395</v>
      </c>
      <c r="K42" s="42">
        <f t="shared" si="28"/>
        <v>2.5601073629983016</v>
      </c>
      <c r="L42" s="42">
        <f t="shared" si="29"/>
        <v>0.56247327500886846</v>
      </c>
      <c r="M42" s="42">
        <f t="shared" si="30"/>
        <v>0.926467559845086</v>
      </c>
      <c r="N42" s="42">
        <f t="shared" si="31"/>
        <v>1.6956916804269438E-2</v>
      </c>
      <c r="O42" s="42">
        <f t="shared" si="31"/>
        <v>1.3988686513098458</v>
      </c>
      <c r="P42" s="42">
        <f t="shared" si="31"/>
        <v>-0.33650829511996172</v>
      </c>
      <c r="Q42" s="42">
        <f t="shared" si="31"/>
        <v>0.37546644045186561</v>
      </c>
      <c r="R42" s="42">
        <v>-5.5291016500859824E-2</v>
      </c>
      <c r="S42" s="42">
        <v>0.25008328289931392</v>
      </c>
      <c r="T42" s="91">
        <v>-0.48453678309120751</v>
      </c>
      <c r="U42" s="101">
        <v>-0.35839690436715554</v>
      </c>
      <c r="V42" s="110">
        <v>0.31920326864147092</v>
      </c>
      <c r="W42" s="39">
        <v>0</v>
      </c>
      <c r="X42" s="39">
        <v>-0.30245838172667444</v>
      </c>
      <c r="Y42" s="39">
        <v>0</v>
      </c>
    </row>
    <row r="43" spans="1:25">
      <c r="A43" s="120" t="s">
        <v>596</v>
      </c>
      <c r="B43" s="13"/>
      <c r="C43" s="39">
        <f t="shared" ref="C43:C48" si="32">IF(B20=0,"'-'",(C20-B20)/B20)</f>
        <v>1.8838245588905085</v>
      </c>
      <c r="D43" s="39">
        <f t="shared" ref="D43:T43" si="33">IF(C20=0,"'-'",(D20-C20)/C20)</f>
        <v>1.0895559816980114</v>
      </c>
      <c r="E43" s="39">
        <f t="shared" si="33"/>
        <v>-0.7691423047285928</v>
      </c>
      <c r="F43" s="39">
        <f t="shared" si="33"/>
        <v>0.52130323011056534</v>
      </c>
      <c r="G43" s="39">
        <f t="shared" si="33"/>
        <v>-0.6034732696339421</v>
      </c>
      <c r="H43" s="39">
        <f t="shared" si="33"/>
        <v>-0.66445401658750591</v>
      </c>
      <c r="I43" s="39">
        <f t="shared" si="33"/>
        <v>-0.99038008511832176</v>
      </c>
      <c r="J43" s="39">
        <f t="shared" si="33"/>
        <v>464.78730299013114</v>
      </c>
      <c r="K43" s="39">
        <f t="shared" si="33"/>
        <v>-3.6948427217501574</v>
      </c>
      <c r="L43" s="42">
        <f t="shared" si="33"/>
        <v>-1</v>
      </c>
      <c r="M43" s="42" t="str">
        <f t="shared" si="33"/>
        <v>'-'</v>
      </c>
      <c r="N43" s="42">
        <f t="shared" si="33"/>
        <v>0.19172102371576388</v>
      </c>
      <c r="O43" s="42">
        <f t="shared" si="33"/>
        <v>-1.4352535498964349</v>
      </c>
      <c r="P43" s="42">
        <f t="shared" si="33"/>
        <v>-2.3179860120739737</v>
      </c>
      <c r="Q43" s="42">
        <f t="shared" si="33"/>
        <v>-5.1554216677716029E-2</v>
      </c>
      <c r="R43" s="42">
        <v>1.5964570670589837</v>
      </c>
      <c r="S43" s="42">
        <v>-0.59920668499301799</v>
      </c>
      <c r="T43" s="91">
        <v>0.6562211656673167</v>
      </c>
      <c r="U43" s="101">
        <v>0.38053199887606587</v>
      </c>
      <c r="V43" s="110">
        <v>-0.41629696086812845</v>
      </c>
      <c r="W43" s="39">
        <v>0.15689532896647909</v>
      </c>
      <c r="X43" s="39">
        <v>0.55831188141955135</v>
      </c>
      <c r="Y43" s="39">
        <v>0.16817436767162589</v>
      </c>
    </row>
    <row r="44" spans="1:25">
      <c r="A44" s="120" t="s">
        <v>597</v>
      </c>
      <c r="B44" s="13"/>
      <c r="C44" s="39">
        <f t="shared" si="32"/>
        <v>-10.979820962787722</v>
      </c>
      <c r="D44" s="39">
        <f t="shared" ref="D44:T44" si="34">IF(C21=0,"'-'",(D21-C21)/C21)</f>
        <v>-0.57783498018395174</v>
      </c>
      <c r="E44" s="39">
        <f t="shared" si="34"/>
        <v>-25.730244780839069</v>
      </c>
      <c r="F44" s="39">
        <f t="shared" si="34"/>
        <v>-0.64481841100893644</v>
      </c>
      <c r="G44" s="39">
        <f t="shared" si="34"/>
        <v>-0.68870335347673717</v>
      </c>
      <c r="H44" s="39">
        <f t="shared" si="34"/>
        <v>0.70583095090006365</v>
      </c>
      <c r="I44" s="39">
        <f t="shared" si="34"/>
        <v>1.6884414938563252</v>
      </c>
      <c r="J44" s="39">
        <f t="shared" si="34"/>
        <v>0.34075011309312214</v>
      </c>
      <c r="K44" s="42">
        <f t="shared" si="34"/>
        <v>-0.48856174041288125</v>
      </c>
      <c r="L44" s="42">
        <f t="shared" si="34"/>
        <v>-0.66909473849212708</v>
      </c>
      <c r="M44" s="42">
        <f t="shared" si="34"/>
        <v>-0.43149842583887527</v>
      </c>
      <c r="N44" s="42">
        <f t="shared" si="34"/>
        <v>-6.5838267488322098</v>
      </c>
      <c r="O44" s="42">
        <f t="shared" si="34"/>
        <v>1.2877628696910057</v>
      </c>
      <c r="P44" s="42">
        <f t="shared" si="34"/>
        <v>0.28002346460013239</v>
      </c>
      <c r="Q44" s="42">
        <f t="shared" si="34"/>
        <v>-9.3984470575670193E-2</v>
      </c>
      <c r="R44" s="42">
        <v>-1.2783227008818998</v>
      </c>
      <c r="S44" s="42">
        <v>4.1641942425348841E-3</v>
      </c>
      <c r="T44" s="91">
        <v>-2.9988636458277904</v>
      </c>
      <c r="U44" s="101">
        <v>2.3027140197230103</v>
      </c>
      <c r="V44" s="110">
        <v>0.17582213418813394</v>
      </c>
      <c r="W44" s="39">
        <v>0.21875391108018405</v>
      </c>
      <c r="X44" s="39">
        <v>0.24617066766344994</v>
      </c>
      <c r="Y44" s="39">
        <v>0.25884065751711088</v>
      </c>
    </row>
    <row r="45" spans="1:25">
      <c r="A45" s="16" t="s">
        <v>567</v>
      </c>
      <c r="B45" s="13"/>
      <c r="C45" s="39">
        <f t="shared" si="32"/>
        <v>0.35852478681556782</v>
      </c>
      <c r="D45" s="39">
        <f t="shared" ref="D45:T45" si="35">IF(C22=0,"'-'",(D22-C22)/C22)</f>
        <v>0.32593191244403474</v>
      </c>
      <c r="E45" s="39">
        <f t="shared" si="35"/>
        <v>-5.4601398955558621E-2</v>
      </c>
      <c r="F45" s="39">
        <f t="shared" si="35"/>
        <v>0.17883178605598951</v>
      </c>
      <c r="G45" s="39">
        <f t="shared" si="35"/>
        <v>0.26878369235492661</v>
      </c>
      <c r="H45" s="39">
        <f t="shared" si="35"/>
        <v>0.1011956413114556</v>
      </c>
      <c r="I45" s="39">
        <f t="shared" si="35"/>
        <v>0.19682503151465974</v>
      </c>
      <c r="J45" s="39">
        <f t="shared" si="35"/>
        <v>0.14254985789995689</v>
      </c>
      <c r="K45" s="42">
        <f t="shared" si="35"/>
        <v>0.46906076079655246</v>
      </c>
      <c r="L45" s="42">
        <f t="shared" si="35"/>
        <v>0.1623584138592743</v>
      </c>
      <c r="M45" s="42">
        <f t="shared" si="35"/>
        <v>0.26279420991005481</v>
      </c>
      <c r="N45" s="42">
        <f t="shared" si="35"/>
        <v>0.41011246992731987</v>
      </c>
      <c r="O45" s="42">
        <f t="shared" si="35"/>
        <v>-8.4580807778222855E-2</v>
      </c>
      <c r="P45" s="42">
        <f t="shared" si="35"/>
        <v>0.14182040790177025</v>
      </c>
      <c r="Q45" s="42">
        <f t="shared" si="35"/>
        <v>0.10995821176866813</v>
      </c>
      <c r="R45" s="42">
        <v>0.39398966678492031</v>
      </c>
      <c r="S45" s="42">
        <v>0.12210716845025114</v>
      </c>
      <c r="T45" s="91">
        <v>0.22540674546612227</v>
      </c>
      <c r="U45" s="101">
        <v>0.15190336878413002</v>
      </c>
      <c r="V45" s="110">
        <v>0.1631420705627247</v>
      </c>
      <c r="W45" s="39">
        <v>0.17842403093732989</v>
      </c>
      <c r="X45" s="39">
        <v>0.18004139208353181</v>
      </c>
      <c r="Y45" s="39">
        <v>0.17287568841638373</v>
      </c>
    </row>
    <row r="46" spans="1:25">
      <c r="A46" s="120" t="s">
        <v>598</v>
      </c>
      <c r="B46" s="13"/>
      <c r="C46" s="39">
        <f t="shared" si="32"/>
        <v>0.41266198341672455</v>
      </c>
      <c r="D46" s="39">
        <f t="shared" ref="D46:T46" si="36">IF(C23=0,"'-'",(D23-C23)/C23)</f>
        <v>0.3717163483477407</v>
      </c>
      <c r="E46" s="39">
        <f t="shared" si="36"/>
        <v>-0.12798799061378086</v>
      </c>
      <c r="F46" s="39">
        <f t="shared" si="36"/>
        <v>0.17027410420714104</v>
      </c>
      <c r="G46" s="39">
        <f t="shared" si="36"/>
        <v>0.2671022463922843</v>
      </c>
      <c r="H46" s="39">
        <f t="shared" si="36"/>
        <v>0.11092544560529011</v>
      </c>
      <c r="I46" s="39">
        <f t="shared" si="36"/>
        <v>0.14086331169689589</v>
      </c>
      <c r="J46" s="39">
        <f t="shared" si="36"/>
        <v>0.13438800327592315</v>
      </c>
      <c r="K46" s="42">
        <f t="shared" si="36"/>
        <v>0.42877728970336354</v>
      </c>
      <c r="L46" s="42">
        <f t="shared" si="36"/>
        <v>0.20001615895740626</v>
      </c>
      <c r="M46" s="42">
        <f t="shared" si="36"/>
        <v>0.14559771061743823</v>
      </c>
      <c r="N46" s="42">
        <f t="shared" si="36"/>
        <v>0.40982699729190269</v>
      </c>
      <c r="O46" s="42">
        <f t="shared" si="36"/>
        <v>-1.5096906747214804E-2</v>
      </c>
      <c r="P46" s="42">
        <f t="shared" si="36"/>
        <v>0.12956863664447868</v>
      </c>
      <c r="Q46" s="42">
        <f t="shared" si="36"/>
        <v>0.10990975986014725</v>
      </c>
      <c r="R46" s="42">
        <v>8.3677309418426993E-2</v>
      </c>
      <c r="S46" s="42">
        <v>9.3793266762473806E-2</v>
      </c>
      <c r="T46" s="91">
        <v>0.22600644130351719</v>
      </c>
      <c r="U46" s="101">
        <v>0.13093581455747133</v>
      </c>
      <c r="V46" s="110">
        <v>0.14512597505879971</v>
      </c>
      <c r="W46" s="39">
        <v>0.15507956068983791</v>
      </c>
      <c r="X46" s="39">
        <v>0.15507923945587054</v>
      </c>
      <c r="Y46" s="39">
        <v>0.14910466175413387</v>
      </c>
    </row>
    <row r="47" spans="1:25">
      <c r="A47" s="125" t="s">
        <v>599</v>
      </c>
      <c r="B47" s="20"/>
      <c r="C47" s="42">
        <f t="shared" si="32"/>
        <v>0.15240211996021541</v>
      </c>
      <c r="D47" s="42">
        <f t="shared" ref="D47:T47" si="37">IF(C24=0,"'-'",(D24-C24)/C24)</f>
        <v>0.1406333539192485</v>
      </c>
      <c r="E47" s="42">
        <f t="shared" si="37"/>
        <v>0.15313383483413259</v>
      </c>
      <c r="F47" s="42">
        <f t="shared" si="37"/>
        <v>0.64491886340006122</v>
      </c>
      <c r="G47" s="42">
        <f t="shared" si="37"/>
        <v>0.31163332330770327</v>
      </c>
      <c r="H47" s="42">
        <f t="shared" si="37"/>
        <v>0.36865834730691099</v>
      </c>
      <c r="I47" s="42">
        <f t="shared" si="37"/>
        <v>0.35512925879441892</v>
      </c>
      <c r="J47" s="42">
        <f t="shared" si="37"/>
        <v>0.1270585296242977</v>
      </c>
      <c r="K47" s="42">
        <f t="shared" si="37"/>
        <v>0.13424438508693073</v>
      </c>
      <c r="L47" s="42">
        <f t="shared" si="37"/>
        <v>0.40613231026935021</v>
      </c>
      <c r="M47" s="42">
        <f t="shared" si="37"/>
        <v>0.72959135247945095</v>
      </c>
      <c r="N47" s="42">
        <f t="shared" si="37"/>
        <v>0.23911297743772625</v>
      </c>
      <c r="O47" s="42">
        <f t="shared" si="37"/>
        <v>-0.56429695185918405</v>
      </c>
      <c r="P47" s="42">
        <f t="shared" si="37"/>
        <v>4.9945781960464411E-2</v>
      </c>
      <c r="Q47" s="42">
        <f t="shared" si="37"/>
        <v>0.92276160222433212</v>
      </c>
      <c r="R47" s="42">
        <v>2.0738747140164686</v>
      </c>
      <c r="S47" s="42">
        <v>0.16219710934661061</v>
      </c>
      <c r="T47" s="91">
        <v>0.13525651716283252</v>
      </c>
      <c r="U47" s="101">
        <v>0.14633717191129894</v>
      </c>
      <c r="V47" s="110">
        <v>0.12000056245045608</v>
      </c>
      <c r="W47" s="39">
        <v>0.12462963660445828</v>
      </c>
      <c r="X47" s="39">
        <v>0.12396119322800191</v>
      </c>
      <c r="Y47" s="39">
        <v>0.11792307888086515</v>
      </c>
    </row>
    <row r="48" spans="1:25">
      <c r="A48" s="125" t="s">
        <v>600</v>
      </c>
      <c r="B48" s="20"/>
      <c r="C48" s="42">
        <f t="shared" si="32"/>
        <v>-8.3301931363453943E-2</v>
      </c>
      <c r="D48" s="42">
        <f t="shared" ref="D48:T48" si="38">IF(C25=0,"'-'",(D25-C25)/C25)</f>
        <v>-0.29020728833296511</v>
      </c>
      <c r="E48" s="42">
        <f t="shared" si="38"/>
        <v>2.1950548349004362</v>
      </c>
      <c r="F48" s="42">
        <f t="shared" si="38"/>
        <v>-0.1183953616424509</v>
      </c>
      <c r="G48" s="42">
        <f t="shared" si="38"/>
        <v>0.22553896081981439</v>
      </c>
      <c r="H48" s="42">
        <f t="shared" si="38"/>
        <v>-0.47400599324311488</v>
      </c>
      <c r="I48" s="42">
        <f t="shared" si="38"/>
        <v>1.1624922350722213</v>
      </c>
      <c r="J48" s="42">
        <f t="shared" si="38"/>
        <v>0.31053290977313774</v>
      </c>
      <c r="K48" s="42">
        <f t="shared" si="38"/>
        <v>1.7814846757768787</v>
      </c>
      <c r="L48" s="42">
        <f t="shared" si="38"/>
        <v>-0.32630676580907669</v>
      </c>
      <c r="M48" s="42">
        <f t="shared" si="38"/>
        <v>0.7842654192598647</v>
      </c>
      <c r="N48" s="42">
        <f t="shared" si="38"/>
        <v>0.73777393498471866</v>
      </c>
      <c r="O48" s="42">
        <f t="shared" si="38"/>
        <v>0.12230808982912096</v>
      </c>
      <c r="P48" s="42">
        <f t="shared" si="38"/>
        <v>0.25893045350234556</v>
      </c>
      <c r="Q48" s="42">
        <f t="shared" si="38"/>
        <v>-0.24689519393240261</v>
      </c>
      <c r="R48" s="42">
        <v>0.81098833910973855</v>
      </c>
      <c r="S48" s="42">
        <v>0.17142920164221526</v>
      </c>
      <c r="T48" s="91">
        <v>0.39320514811501661</v>
      </c>
      <c r="U48" s="101">
        <v>0.23692518860272915</v>
      </c>
      <c r="V48" s="110">
        <v>0.284744299578995</v>
      </c>
      <c r="W48" s="42">
        <v>0.31468855709131061</v>
      </c>
      <c r="X48" s="42">
        <v>0.30486843262588875</v>
      </c>
      <c r="Y48" s="42">
        <v>0.27816486266066948</v>
      </c>
    </row>
    <row r="49" spans="1:30">
      <c r="A49" s="30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113"/>
      <c r="X49" s="113"/>
      <c r="Y49" s="113"/>
    </row>
    <row r="50" spans="1:30">
      <c r="A50" s="16" t="s">
        <v>571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114"/>
      <c r="X50" s="114"/>
      <c r="Y50" s="114"/>
    </row>
    <row r="51" spans="1:30">
      <c r="A51" s="16"/>
      <c r="Q51" s="6"/>
      <c r="R51" s="6"/>
      <c r="S51" s="6"/>
      <c r="T51" s="33"/>
      <c r="U51" s="72"/>
      <c r="V51" s="59"/>
      <c r="W51" s="105"/>
      <c r="X51" s="105"/>
      <c r="Y51" s="105"/>
    </row>
    <row r="52" spans="1:30">
      <c r="A52" s="16" t="s">
        <v>574</v>
      </c>
      <c r="C52" s="11" t="e">
        <f>C11/#REF!</f>
        <v>#REF!</v>
      </c>
      <c r="D52" s="11" t="e">
        <f>D11/#REF!</f>
        <v>#REF!</v>
      </c>
      <c r="E52" s="11" t="e">
        <f>E11/#REF!</f>
        <v>#REF!</v>
      </c>
      <c r="F52" s="11" t="e">
        <f>F11/#REF!</f>
        <v>#REF!</v>
      </c>
      <c r="G52" s="11" t="e">
        <f>G11/#REF!</f>
        <v>#REF!</v>
      </c>
      <c r="H52" s="11" t="e">
        <f>H11/#REF!</f>
        <v>#REF!</v>
      </c>
      <c r="I52" s="11" t="e">
        <f>I11/#REF!</f>
        <v>#REF!</v>
      </c>
      <c r="J52" s="11" t="e">
        <f>J11/#REF!</f>
        <v>#REF!</v>
      </c>
      <c r="K52" s="11" t="e">
        <f>K11/#REF!</f>
        <v>#REF!</v>
      </c>
      <c r="L52" s="11" t="e">
        <f>L11/#REF!</f>
        <v>#REF!</v>
      </c>
      <c r="M52" s="11" t="e">
        <f>M11/#REF!</f>
        <v>#REF!</v>
      </c>
      <c r="N52" s="28" t="e">
        <f>N11/#REF!</f>
        <v>#REF!</v>
      </c>
      <c r="O52" s="28" t="e">
        <f>O11/#REF!</f>
        <v>#REF!</v>
      </c>
      <c r="P52" s="28" t="e">
        <f>P11/#REF!</f>
        <v>#REF!</v>
      </c>
      <c r="Q52" s="28" t="e">
        <f>Q11/#REF!</f>
        <v>#REF!</v>
      </c>
      <c r="R52" s="28">
        <v>0.13798425192994965</v>
      </c>
      <c r="S52" s="28">
        <v>0.14532301721986768</v>
      </c>
      <c r="T52" s="34">
        <v>0.1609816067823151</v>
      </c>
      <c r="U52" s="93">
        <v>0.17430793852119897</v>
      </c>
      <c r="V52" s="60">
        <v>0.18375650742895944</v>
      </c>
      <c r="W52" s="11">
        <v>0.19878737729397911</v>
      </c>
      <c r="X52" s="11">
        <v>0.21475594062588796</v>
      </c>
      <c r="Y52" s="11">
        <v>0.23285054140627282</v>
      </c>
    </row>
    <row r="53" spans="1:30">
      <c r="A53" s="120" t="s">
        <v>575</v>
      </c>
      <c r="C53" s="11" t="e">
        <f>C12/#REF!</f>
        <v>#REF!</v>
      </c>
      <c r="D53" s="11" t="e">
        <f>D12/#REF!</f>
        <v>#REF!</v>
      </c>
      <c r="E53" s="11" t="e">
        <f>E12/#REF!</f>
        <v>#REF!</v>
      </c>
      <c r="F53" s="11" t="e">
        <f>F12/#REF!</f>
        <v>#REF!</v>
      </c>
      <c r="G53" s="11" t="e">
        <f>G12/#REF!</f>
        <v>#REF!</v>
      </c>
      <c r="H53" s="11" t="e">
        <f>H12/#REF!</f>
        <v>#REF!</v>
      </c>
      <c r="I53" s="11" t="e">
        <f>I12/#REF!</f>
        <v>#REF!</v>
      </c>
      <c r="J53" s="11" t="e">
        <f>J12/#REF!</f>
        <v>#REF!</v>
      </c>
      <c r="K53" s="11" t="e">
        <f>K12/#REF!</f>
        <v>#REF!</v>
      </c>
      <c r="L53" s="11" t="e">
        <f>L12/#REF!</f>
        <v>#REF!</v>
      </c>
      <c r="M53" s="11" t="e">
        <f>M12/#REF!</f>
        <v>#REF!</v>
      </c>
      <c r="N53" s="28" t="e">
        <f>N12/#REF!</f>
        <v>#REF!</v>
      </c>
      <c r="O53" s="28" t="e">
        <f>O12/#REF!</f>
        <v>#REF!</v>
      </c>
      <c r="P53" s="28" t="e">
        <f>P12/#REF!</f>
        <v>#REF!</v>
      </c>
      <c r="Q53" s="28" t="e">
        <f>Q12/#REF!</f>
        <v>#REF!</v>
      </c>
      <c r="R53" s="28">
        <v>0.1934530655696555</v>
      </c>
      <c r="S53" s="28">
        <v>0.18194271181095406</v>
      </c>
      <c r="T53" s="34">
        <v>0.18265391859733796</v>
      </c>
      <c r="U53" s="93">
        <v>0.19601541915809528</v>
      </c>
      <c r="V53" s="60">
        <v>0.20462908962189211</v>
      </c>
      <c r="W53" s="11">
        <v>0.21876205049152195</v>
      </c>
      <c r="X53" s="11">
        <v>0.23387132915809142</v>
      </c>
      <c r="Y53" s="11">
        <v>0.2512319824174703</v>
      </c>
    </row>
    <row r="54" spans="1:30">
      <c r="A54" s="69" t="s">
        <v>592</v>
      </c>
      <c r="C54" s="11" t="e">
        <f>C13/#REF!</f>
        <v>#REF!</v>
      </c>
      <c r="D54" s="11" t="e">
        <f>D13/#REF!</f>
        <v>#REF!</v>
      </c>
      <c r="E54" s="11" t="e">
        <f>E13/#REF!</f>
        <v>#REF!</v>
      </c>
      <c r="F54" s="11" t="e">
        <f>F13/#REF!</f>
        <v>#REF!</v>
      </c>
      <c r="G54" s="11" t="e">
        <f>G13/#REF!</f>
        <v>#REF!</v>
      </c>
      <c r="H54" s="11" t="e">
        <f>H13/#REF!</f>
        <v>#REF!</v>
      </c>
      <c r="I54" s="11" t="e">
        <f>I13/#REF!</f>
        <v>#REF!</v>
      </c>
      <c r="J54" s="11" t="e">
        <f>J13/#REF!</f>
        <v>#REF!</v>
      </c>
      <c r="K54" s="11" t="e">
        <f>K13/#REF!</f>
        <v>#REF!</v>
      </c>
      <c r="L54" s="11" t="e">
        <f>L13/#REF!</f>
        <v>#REF!</v>
      </c>
      <c r="M54" s="11" t="e">
        <f>M13/#REF!</f>
        <v>#REF!</v>
      </c>
      <c r="N54" s="28" t="e">
        <f>N13/#REF!</f>
        <v>#REF!</v>
      </c>
      <c r="O54" s="28" t="e">
        <f>O13/#REF!</f>
        <v>#REF!</v>
      </c>
      <c r="P54" s="28" t="e">
        <f>P13/#REF!</f>
        <v>#REF!</v>
      </c>
      <c r="Q54" s="28" t="e">
        <f>Q13/#REF!</f>
        <v>#REF!</v>
      </c>
      <c r="R54" s="28">
        <v>0.19336655463712277</v>
      </c>
      <c r="S54" s="28">
        <v>0.18189242208007553</v>
      </c>
      <c r="T54" s="34">
        <v>0.18259834567828753</v>
      </c>
      <c r="U54" s="93">
        <v>0.19595987382390254</v>
      </c>
      <c r="V54" s="60">
        <v>0.20457354425307811</v>
      </c>
      <c r="W54" s="11">
        <v>0.21870650513726209</v>
      </c>
      <c r="X54" s="11">
        <v>0.2338157837995905</v>
      </c>
      <c r="Y54" s="11">
        <v>0.25117643707601117</v>
      </c>
      <c r="AD54" s="92"/>
    </row>
    <row r="55" spans="1:30">
      <c r="A55" s="69" t="s">
        <v>593</v>
      </c>
      <c r="C55" s="11" t="e">
        <f>C14/#REF!</f>
        <v>#REF!</v>
      </c>
      <c r="D55" s="11" t="e">
        <f>D14/#REF!</f>
        <v>#REF!</v>
      </c>
      <c r="E55" s="11" t="e">
        <f>E14/#REF!</f>
        <v>#REF!</v>
      </c>
      <c r="F55" s="11" t="e">
        <f>F14/#REF!</f>
        <v>#REF!</v>
      </c>
      <c r="G55" s="11" t="e">
        <f>G14/#REF!</f>
        <v>#REF!</v>
      </c>
      <c r="H55" s="11" t="e">
        <f>H14/#REF!</f>
        <v>#REF!</v>
      </c>
      <c r="I55" s="11" t="e">
        <f>I14/#REF!</f>
        <v>#REF!</v>
      </c>
      <c r="J55" s="11" t="e">
        <f>J14/#REF!</f>
        <v>#REF!</v>
      </c>
      <c r="K55" s="11" t="e">
        <f>K14/#REF!</f>
        <v>#REF!</v>
      </c>
      <c r="L55" s="11" t="e">
        <f>L14/#REF!</f>
        <v>#REF!</v>
      </c>
      <c r="M55" s="11" t="e">
        <f>M14/#REF!</f>
        <v>#REF!</v>
      </c>
      <c r="N55" s="28" t="e">
        <f>N14/#REF!</f>
        <v>#REF!</v>
      </c>
      <c r="O55" s="28" t="e">
        <f>O14/#REF!</f>
        <v>#REF!</v>
      </c>
      <c r="P55" s="28" t="e">
        <f>P14/#REF!</f>
        <v>#REF!</v>
      </c>
      <c r="Q55" s="28" t="e">
        <f>Q14/#REF!</f>
        <v>#REF!</v>
      </c>
      <c r="R55" s="28">
        <v>8.6510932532747145E-5</v>
      </c>
      <c r="S55" s="28">
        <v>5.0289730878508627E-5</v>
      </c>
      <c r="T55" s="34">
        <v>5.5572919050428496E-5</v>
      </c>
      <c r="U55" s="93">
        <v>5.5545334192750388E-5</v>
      </c>
      <c r="V55" s="60">
        <v>5.5545368813994838E-5</v>
      </c>
      <c r="W55" s="11">
        <v>5.5545354259850802E-5</v>
      </c>
      <c r="X55" s="11">
        <v>5.554535850089253E-5</v>
      </c>
      <c r="Y55" s="11">
        <v>5.5545341459127233E-5</v>
      </c>
    </row>
    <row r="56" spans="1:30">
      <c r="A56" s="120" t="s">
        <v>576</v>
      </c>
      <c r="C56" s="11" t="e">
        <f>C15/#REF!</f>
        <v>#REF!</v>
      </c>
      <c r="D56" s="11" t="e">
        <f>D15/#REF!</f>
        <v>#REF!</v>
      </c>
      <c r="E56" s="11" t="e">
        <f>E15/#REF!</f>
        <v>#REF!</v>
      </c>
      <c r="F56" s="11" t="e">
        <f>F15/#REF!</f>
        <v>#REF!</v>
      </c>
      <c r="G56" s="11" t="e">
        <f>G15/#REF!</f>
        <v>#REF!</v>
      </c>
      <c r="H56" s="11" t="e">
        <f>H15/#REF!</f>
        <v>#REF!</v>
      </c>
      <c r="I56" s="11" t="e">
        <f>I15/#REF!</f>
        <v>#REF!</v>
      </c>
      <c r="J56" s="11" t="e">
        <f>J15/#REF!</f>
        <v>#REF!</v>
      </c>
      <c r="K56" s="11" t="e">
        <f>K15/#REF!</f>
        <v>#REF!</v>
      </c>
      <c r="L56" s="11" t="e">
        <f>L15/#REF!</f>
        <v>#REF!</v>
      </c>
      <c r="M56" s="11" t="e">
        <f>M15/#REF!</f>
        <v>#REF!</v>
      </c>
      <c r="N56" s="28" t="e">
        <f>N15/#REF!</f>
        <v>#REF!</v>
      </c>
      <c r="O56" s="28" t="e">
        <f>O15/#REF!</f>
        <v>#REF!</v>
      </c>
      <c r="P56" s="28" t="e">
        <f>P15/#REF!</f>
        <v>#REF!</v>
      </c>
      <c r="Q56" s="28" t="e">
        <f>Q15/#REF!</f>
        <v>#REF!</v>
      </c>
      <c r="R56" s="28">
        <v>5.546881363970585E-2</v>
      </c>
      <c r="S56" s="28">
        <v>3.6619694591086376E-2</v>
      </c>
      <c r="T56" s="34">
        <v>2.1672311815022854E-2</v>
      </c>
      <c r="U56" s="93">
        <v>2.1707480636896315E-2</v>
      </c>
      <c r="V56" s="60">
        <v>2.0872582192932677E-2</v>
      </c>
      <c r="W56" s="11">
        <v>1.9974673197542838E-2</v>
      </c>
      <c r="X56" s="11">
        <v>1.9115388532203452E-2</v>
      </c>
      <c r="Y56" s="11">
        <v>1.8381441011197455E-2</v>
      </c>
    </row>
    <row r="57" spans="1:30">
      <c r="A57" s="16" t="s">
        <v>577</v>
      </c>
      <c r="C57" s="11" t="e">
        <f>C16/#REF!</f>
        <v>#REF!</v>
      </c>
      <c r="D57" s="11" t="e">
        <f>D16/#REF!</f>
        <v>#REF!</v>
      </c>
      <c r="E57" s="11" t="e">
        <f>E16/#REF!</f>
        <v>#REF!</v>
      </c>
      <c r="F57" s="11" t="e">
        <f>F16/#REF!</f>
        <v>#REF!</v>
      </c>
      <c r="G57" s="11" t="e">
        <f>G16/#REF!</f>
        <v>#REF!</v>
      </c>
      <c r="H57" s="11" t="e">
        <f>H16/#REF!</f>
        <v>#REF!</v>
      </c>
      <c r="I57" s="11" t="e">
        <f>I16/#REF!</f>
        <v>#REF!</v>
      </c>
      <c r="J57" s="11" t="e">
        <f>J16/#REF!</f>
        <v>#REF!</v>
      </c>
      <c r="K57" s="11" t="e">
        <f>K16/#REF!</f>
        <v>#REF!</v>
      </c>
      <c r="L57" s="11" t="e">
        <f>L16/#REF!</f>
        <v>#REF!</v>
      </c>
      <c r="M57" s="11" t="e">
        <f>M16/#REF!</f>
        <v>#REF!</v>
      </c>
      <c r="N57" s="28" t="e">
        <f>N16/#REF!</f>
        <v>#REF!</v>
      </c>
      <c r="O57" s="28" t="e">
        <f>O16/#REF!</f>
        <v>#REF!</v>
      </c>
      <c r="P57" s="28" t="e">
        <f>P16/#REF!</f>
        <v>#REF!</v>
      </c>
      <c r="Q57" s="28" t="e">
        <f>Q16/#REF!</f>
        <v>#REF!</v>
      </c>
      <c r="R57" s="28">
        <v>-1.8814289151116312E-2</v>
      </c>
      <c r="S57" s="28">
        <v>-2.0919058399405228E-2</v>
      </c>
      <c r="T57" s="34">
        <v>-1.2397754540874925E-2</v>
      </c>
      <c r="U57" s="93">
        <v>-1.681613467557954E-2</v>
      </c>
      <c r="V57" s="60">
        <v>-1.6004332123709216E-2</v>
      </c>
      <c r="W57" s="11">
        <v>-1.8616755984342433E-2</v>
      </c>
      <c r="X57" s="11">
        <v>-2.0982011821990089E-2</v>
      </c>
      <c r="Y57" s="11">
        <v>-2.4711059528067039E-2</v>
      </c>
    </row>
    <row r="58" spans="1:30">
      <c r="A58" s="120" t="s">
        <v>578</v>
      </c>
      <c r="C58" s="11" t="e">
        <f>C17/#REF!</f>
        <v>#REF!</v>
      </c>
      <c r="D58" s="11" t="e">
        <f>D17/#REF!</f>
        <v>#REF!</v>
      </c>
      <c r="E58" s="11" t="e">
        <f>E17/#REF!</f>
        <v>#REF!</v>
      </c>
      <c r="F58" s="11" t="e">
        <f>F17/#REF!</f>
        <v>#REF!</v>
      </c>
      <c r="G58" s="11" t="e">
        <f>G17/#REF!</f>
        <v>#REF!</v>
      </c>
      <c r="H58" s="11" t="e">
        <f>H17/#REF!</f>
        <v>#REF!</v>
      </c>
      <c r="I58" s="11" t="e">
        <f>I17/#REF!</f>
        <v>#REF!</v>
      </c>
      <c r="J58" s="11" t="e">
        <f>J17/#REF!</f>
        <v>#REF!</v>
      </c>
      <c r="K58" s="11" t="e">
        <f>K17/#REF!</f>
        <v>#REF!</v>
      </c>
      <c r="L58" s="11" t="e">
        <f>L17/#REF!</f>
        <v>#REF!</v>
      </c>
      <c r="M58" s="11" t="e">
        <f>M17/#REF!</f>
        <v>#REF!</v>
      </c>
      <c r="N58" s="28" t="e">
        <f>N17/#REF!</f>
        <v>#REF!</v>
      </c>
      <c r="O58" s="28" t="e">
        <f>O17/#REF!</f>
        <v>#REF!</v>
      </c>
      <c r="P58" s="28" t="e">
        <f>P17/#REF!</f>
        <v>#REF!</v>
      </c>
      <c r="Q58" s="28" t="e">
        <f>Q17/#REF!</f>
        <v>#REF!</v>
      </c>
      <c r="R58" s="28">
        <v>-2.8916822702373195E-3</v>
      </c>
      <c r="S58" s="28">
        <v>-1.5927499317915185E-2</v>
      </c>
      <c r="T58" s="34">
        <v>1.2654453511185639E-3</v>
      </c>
      <c r="U58" s="93">
        <v>5.9627028259790823E-3</v>
      </c>
      <c r="V58" s="60">
        <v>1.2231413446067826E-3</v>
      </c>
      <c r="W58" s="11">
        <v>1.1356669123845636E-4</v>
      </c>
      <c r="X58" s="11">
        <v>2.4499872273199682E-3</v>
      </c>
      <c r="Y58" s="11">
        <v>1.4080330902341248E-3</v>
      </c>
    </row>
    <row r="59" spans="1:30">
      <c r="A59" s="69" t="s">
        <v>594</v>
      </c>
      <c r="C59" s="11" t="e">
        <f>C18/#REF!</f>
        <v>#REF!</v>
      </c>
      <c r="D59" s="11" t="e">
        <f>D18/#REF!</f>
        <v>#REF!</v>
      </c>
      <c r="E59" s="11" t="e">
        <f>E18/#REF!</f>
        <v>#REF!</v>
      </c>
      <c r="F59" s="11" t="e">
        <f>F18/#REF!</f>
        <v>#REF!</v>
      </c>
      <c r="G59" s="11" t="e">
        <f>G18/#REF!</f>
        <v>#REF!</v>
      </c>
      <c r="H59" s="11" t="e">
        <f>H18/#REF!</f>
        <v>#REF!</v>
      </c>
      <c r="I59" s="11" t="e">
        <f>I18/#REF!</f>
        <v>#REF!</v>
      </c>
      <c r="J59" s="11" t="e">
        <f>J18/#REF!</f>
        <v>#REF!</v>
      </c>
      <c r="K59" s="11" t="e">
        <f>K18/#REF!</f>
        <v>#REF!</v>
      </c>
      <c r="L59" s="11" t="e">
        <f>L18/#REF!</f>
        <v>#REF!</v>
      </c>
      <c r="M59" s="11" t="e">
        <f>M18/#REF!</f>
        <v>#REF!</v>
      </c>
      <c r="N59" s="28" t="e">
        <f>N18/#REF!</f>
        <v>#REF!</v>
      </c>
      <c r="O59" s="28" t="e">
        <f>O18/#REF!</f>
        <v>#REF!</v>
      </c>
      <c r="P59" s="28" t="e">
        <f>P18/#REF!</f>
        <v>#REF!</v>
      </c>
      <c r="Q59" s="28" t="e">
        <f>Q18/#REF!</f>
        <v>#REF!</v>
      </c>
      <c r="R59" s="28">
        <v>2.8235362632301222E-2</v>
      </c>
      <c r="S59" s="28">
        <v>2.0272611495725054E-2</v>
      </c>
      <c r="T59" s="34">
        <v>1.9452598593337415E-2</v>
      </c>
      <c r="U59" s="93">
        <v>1.6700160671140468E-2</v>
      </c>
      <c r="V59" s="60">
        <v>1.419465417239972E-2</v>
      </c>
      <c r="W59" s="11">
        <v>1.1935945067820048E-2</v>
      </c>
      <c r="X59" s="11">
        <v>9.966027643322951E-3</v>
      </c>
      <c r="Y59" s="11">
        <v>8.2913259383381316E-3</v>
      </c>
    </row>
    <row r="60" spans="1:30">
      <c r="A60" s="69" t="s">
        <v>595</v>
      </c>
      <c r="C60" s="11" t="e">
        <f>C19/#REF!</f>
        <v>#REF!</v>
      </c>
      <c r="D60" s="11" t="e">
        <f>D19/#REF!</f>
        <v>#REF!</v>
      </c>
      <c r="E60" s="11" t="e">
        <f>E19/#REF!</f>
        <v>#REF!</v>
      </c>
      <c r="F60" s="11" t="e">
        <f>F19/#REF!</f>
        <v>#REF!</v>
      </c>
      <c r="G60" s="11" t="e">
        <f>G19/#REF!</f>
        <v>#REF!</v>
      </c>
      <c r="H60" s="11" t="e">
        <f>H19/#REF!</f>
        <v>#REF!</v>
      </c>
      <c r="I60" s="11" t="e">
        <f>I19/#REF!</f>
        <v>#REF!</v>
      </c>
      <c r="J60" s="11" t="e">
        <f>J19/#REF!</f>
        <v>#REF!</v>
      </c>
      <c r="K60" s="11" t="e">
        <f>K19/#REF!</f>
        <v>#REF!</v>
      </c>
      <c r="L60" s="11" t="e">
        <f>L19/#REF!</f>
        <v>#REF!</v>
      </c>
      <c r="M60" s="11" t="e">
        <f>M19/#REF!</f>
        <v>#REF!</v>
      </c>
      <c r="N60" s="28" t="e">
        <f>N19/#REF!</f>
        <v>#REF!</v>
      </c>
      <c r="O60" s="28" t="e">
        <f>O19/#REF!</f>
        <v>#REF!</v>
      </c>
      <c r="P60" s="28" t="e">
        <f>P19/#REF!</f>
        <v>#REF!</v>
      </c>
      <c r="Q60" s="28" t="e">
        <f>Q19/#REF!</f>
        <v>#REF!</v>
      </c>
      <c r="R60" s="28">
        <v>3.112704490253854E-2</v>
      </c>
      <c r="S60" s="28">
        <v>3.6200110813640239E-2</v>
      </c>
      <c r="T60" s="34">
        <v>1.818715324221885E-2</v>
      </c>
      <c r="U60" s="93">
        <v>1.0737457845161388E-2</v>
      </c>
      <c r="V60" s="60">
        <v>1.2971512827792938E-2</v>
      </c>
      <c r="W60" s="11">
        <v>1.1822378376581592E-2</v>
      </c>
      <c r="X60" s="11">
        <v>7.5160404160029819E-3</v>
      </c>
      <c r="Y60" s="11">
        <v>6.8832928481040064E-3</v>
      </c>
    </row>
    <row r="61" spans="1:30">
      <c r="A61" s="120" t="s">
        <v>596</v>
      </c>
      <c r="C61" s="11" t="e">
        <f>C20/#REF!</f>
        <v>#REF!</v>
      </c>
      <c r="D61" s="11" t="e">
        <f>D20/#REF!</f>
        <v>#REF!</v>
      </c>
      <c r="E61" s="11" t="e">
        <f>E20/#REF!</f>
        <v>#REF!</v>
      </c>
      <c r="F61" s="11" t="e">
        <f>F20/#REF!</f>
        <v>#REF!</v>
      </c>
      <c r="G61" s="11" t="e">
        <f>G20/#REF!</f>
        <v>#REF!</v>
      </c>
      <c r="H61" s="11" t="e">
        <f>H20/#REF!</f>
        <v>#REF!</v>
      </c>
      <c r="I61" s="11" t="e">
        <f>I20/#REF!</f>
        <v>#REF!</v>
      </c>
      <c r="J61" s="11" t="e">
        <f>J20/#REF!</f>
        <v>#REF!</v>
      </c>
      <c r="K61" s="11" t="e">
        <f>K20/#REF!</f>
        <v>#REF!</v>
      </c>
      <c r="L61" s="11" t="e">
        <f>L20/#REF!</f>
        <v>#REF!</v>
      </c>
      <c r="M61" s="11" t="e">
        <f>M20/#REF!</f>
        <v>#REF!</v>
      </c>
      <c r="N61" s="28" t="e">
        <f>N20/#REF!</f>
        <v>#REF!</v>
      </c>
      <c r="O61" s="28" t="e">
        <f>O20/#REF!</f>
        <v>#REF!</v>
      </c>
      <c r="P61" s="28" t="e">
        <f>P20/#REF!</f>
        <v>#REF!</v>
      </c>
      <c r="Q61" s="28" t="e">
        <f>Q20/#REF!</f>
        <v>#REF!</v>
      </c>
      <c r="R61" s="28">
        <v>-1.7606913250237187E-2</v>
      </c>
      <c r="S61" s="28">
        <v>-6.5650305880786417E-3</v>
      </c>
      <c r="T61" s="34">
        <v>-1.0597714869490876E-2</v>
      </c>
      <c r="U61" s="93">
        <v>-1.3462601888117251E-2</v>
      </c>
      <c r="V61" s="60">
        <v>-7.1961199960352291E-3</v>
      </c>
      <c r="W61" s="11">
        <v>-7.5876395157504798E-3</v>
      </c>
      <c r="X61" s="11">
        <v>-1.0776437114222177E-2</v>
      </c>
      <c r="Y61" s="11">
        <v>-1.1528956796234523E-2</v>
      </c>
    </row>
    <row r="62" spans="1:30">
      <c r="A62" s="120" t="s">
        <v>597</v>
      </c>
      <c r="C62" s="11" t="e">
        <f>C21/#REF!</f>
        <v>#REF!</v>
      </c>
      <c r="D62" s="11" t="e">
        <f>D21/#REF!</f>
        <v>#REF!</v>
      </c>
      <c r="E62" s="11" t="e">
        <f>E21/#REF!</f>
        <v>#REF!</v>
      </c>
      <c r="F62" s="11" t="e">
        <f>F21/#REF!</f>
        <v>#REF!</v>
      </c>
      <c r="G62" s="11" t="e">
        <f>G21/#REF!</f>
        <v>#REF!</v>
      </c>
      <c r="H62" s="11" t="e">
        <f>H21/#REF!</f>
        <v>#REF!</v>
      </c>
      <c r="I62" s="11" t="e">
        <f>I21/#REF!</f>
        <v>#REF!</v>
      </c>
      <c r="J62" s="11" t="e">
        <f>J21/#REF!</f>
        <v>#REF!</v>
      </c>
      <c r="K62" s="11" t="e">
        <f>K21/#REF!</f>
        <v>#REF!</v>
      </c>
      <c r="L62" s="11" t="e">
        <f>L21/#REF!</f>
        <v>#REF!</v>
      </c>
      <c r="M62" s="11" t="e">
        <f>M21/#REF!</f>
        <v>#REF!</v>
      </c>
      <c r="N62" s="28" t="e">
        <f>N21/#REF!</f>
        <v>#REF!</v>
      </c>
      <c r="O62" s="28" t="e">
        <f>O21/#REF!</f>
        <v>#REF!</v>
      </c>
      <c r="P62" s="28" t="e">
        <f>P21/#REF!</f>
        <v>#REF!</v>
      </c>
      <c r="Q62" s="28" t="e">
        <f>Q21/#REF!</f>
        <v>#REF!</v>
      </c>
      <c r="R62" s="28">
        <v>1.6843063693581949E-3</v>
      </c>
      <c r="S62" s="28">
        <v>1.5734715065885958E-3</v>
      </c>
      <c r="T62" s="34">
        <v>-3.0654850225026124E-3</v>
      </c>
      <c r="U62" s="93">
        <v>-9.3162356134413715E-3</v>
      </c>
      <c r="V62" s="60">
        <v>-1.003135347228077E-2</v>
      </c>
      <c r="W62" s="11">
        <v>-1.114268315983041E-2</v>
      </c>
      <c r="X62" s="11">
        <v>-1.265556193508788E-2</v>
      </c>
      <c r="Y62" s="11">
        <v>-1.4590135822066641E-2</v>
      </c>
    </row>
    <row r="63" spans="1:30">
      <c r="A63" s="16" t="s">
        <v>567</v>
      </c>
      <c r="C63" s="11" t="e">
        <f>C22/#REF!</f>
        <v>#REF!</v>
      </c>
      <c r="D63" s="11" t="e">
        <f>D22/#REF!</f>
        <v>#REF!</v>
      </c>
      <c r="E63" s="11" t="e">
        <f>E22/#REF!</f>
        <v>#REF!</v>
      </c>
      <c r="F63" s="11" t="e">
        <f>F22/#REF!</f>
        <v>#REF!</v>
      </c>
      <c r="G63" s="11" t="e">
        <f>G22/#REF!</f>
        <v>#REF!</v>
      </c>
      <c r="H63" s="11" t="e">
        <f>H22/#REF!</f>
        <v>#REF!</v>
      </c>
      <c r="I63" s="11" t="e">
        <f>I22/#REF!</f>
        <v>#REF!</v>
      </c>
      <c r="J63" s="11" t="e">
        <f>J22/#REF!</f>
        <v>#REF!</v>
      </c>
      <c r="K63" s="11" t="e">
        <f>K22/#REF!</f>
        <v>#REF!</v>
      </c>
      <c r="L63" s="11" t="e">
        <f>L22/#REF!</f>
        <v>#REF!</v>
      </c>
      <c r="M63" s="11" t="e">
        <f>M22/#REF!</f>
        <v>#REF!</v>
      </c>
      <c r="N63" s="28" t="e">
        <f>N22/#REF!</f>
        <v>#REF!</v>
      </c>
      <c r="O63" s="28" t="e">
        <f>O22/#REF!</f>
        <v>#REF!</v>
      </c>
      <c r="P63" s="28" t="e">
        <f>P22/#REF!</f>
        <v>#REF!</v>
      </c>
      <c r="Q63" s="28" t="e">
        <f>Q22/#REF!</f>
        <v>#REF!</v>
      </c>
      <c r="R63" s="28">
        <v>0.11916996277883334</v>
      </c>
      <c r="S63" s="28">
        <v>0.12440395882046244</v>
      </c>
      <c r="T63" s="34">
        <v>0.14858385224144019</v>
      </c>
      <c r="U63" s="93">
        <v>0.15749180384561942</v>
      </c>
      <c r="V63" s="60">
        <v>0.16775217530525022</v>
      </c>
      <c r="W63" s="11">
        <v>0.18017062130963668</v>
      </c>
      <c r="X63" s="11">
        <v>0.19377392880389788</v>
      </c>
      <c r="Y63" s="11">
        <v>0.20813948187820577</v>
      </c>
    </row>
    <row r="64" spans="1:30">
      <c r="A64" s="120" t="s">
        <v>598</v>
      </c>
      <c r="C64" s="11" t="e">
        <f>C23/#REF!</f>
        <v>#REF!</v>
      </c>
      <c r="D64" s="11" t="e">
        <f>D23/#REF!</f>
        <v>#REF!</v>
      </c>
      <c r="E64" s="11" t="e">
        <f>E23/#REF!</f>
        <v>#REF!</v>
      </c>
      <c r="F64" s="11" t="e">
        <f>F23/#REF!</f>
        <v>#REF!</v>
      </c>
      <c r="G64" s="11" t="e">
        <f>G23/#REF!</f>
        <v>#REF!</v>
      </c>
      <c r="H64" s="11" t="e">
        <f>H23/#REF!</f>
        <v>#REF!</v>
      </c>
      <c r="I64" s="11" t="e">
        <f>I23/#REF!</f>
        <v>#REF!</v>
      </c>
      <c r="J64" s="11" t="e">
        <f>J23/#REF!</f>
        <v>#REF!</v>
      </c>
      <c r="K64" s="11" t="e">
        <f>K23/#REF!</f>
        <v>#REF!</v>
      </c>
      <c r="L64" s="11" t="e">
        <f>L23/#REF!</f>
        <v>#REF!</v>
      </c>
      <c r="M64" s="11" t="e">
        <f>M23/#REF!</f>
        <v>#REF!</v>
      </c>
      <c r="N64" s="28" t="e">
        <f>N23/#REF!</f>
        <v>#REF!</v>
      </c>
      <c r="O64" s="28" t="e">
        <f>O23/#REF!</f>
        <v>#REF!</v>
      </c>
      <c r="P64" s="28" t="e">
        <f>P23/#REF!</f>
        <v>#REF!</v>
      </c>
      <c r="Q64" s="28" t="e">
        <f>Q23/#REF!</f>
        <v>#REF!</v>
      </c>
      <c r="R64" s="28">
        <v>7.2033578626809647E-2</v>
      </c>
      <c r="S64" s="28">
        <v>7.3299885620582303E-2</v>
      </c>
      <c r="T64" s="34">
        <v>8.7589731539850557E-2</v>
      </c>
      <c r="U64" s="93">
        <v>9.1151002150164959E-2</v>
      </c>
      <c r="V64" s="60">
        <v>9.5585530033879498E-2</v>
      </c>
      <c r="W64" s="11">
        <v>0.10062786932896355</v>
      </c>
      <c r="X64" s="11">
        <v>0.10593614932298019</v>
      </c>
      <c r="Y64" s="11">
        <v>0.11148358073917701</v>
      </c>
    </row>
    <row r="65" spans="1:25">
      <c r="A65" s="125" t="s">
        <v>599</v>
      </c>
      <c r="C65" s="11" t="e">
        <f>C24/#REF!</f>
        <v>#REF!</v>
      </c>
      <c r="D65" s="11" t="e">
        <f>D24/#REF!</f>
        <v>#REF!</v>
      </c>
      <c r="E65" s="11" t="e">
        <f>E24/#REF!</f>
        <v>#REF!</v>
      </c>
      <c r="F65" s="11" t="e">
        <f>F24/#REF!</f>
        <v>#REF!</v>
      </c>
      <c r="G65" s="11" t="e">
        <f>G24/#REF!</f>
        <v>#REF!</v>
      </c>
      <c r="H65" s="11" t="e">
        <f>H24/#REF!</f>
        <v>#REF!</v>
      </c>
      <c r="I65" s="11" t="e">
        <f>I24/#REF!</f>
        <v>#REF!</v>
      </c>
      <c r="J65" s="11" t="e">
        <f>J24/#REF!</f>
        <v>#REF!</v>
      </c>
      <c r="K65" s="11" t="e">
        <f>K24/#REF!</f>
        <v>#REF!</v>
      </c>
      <c r="L65" s="11" t="e">
        <f>L24/#REF!</f>
        <v>#REF!</v>
      </c>
      <c r="M65" s="11" t="e">
        <f>M24/#REF!</f>
        <v>#REF!</v>
      </c>
      <c r="N65" s="28" t="e">
        <f>N24/#REF!</f>
        <v>#REF!</v>
      </c>
      <c r="O65" s="28" t="e">
        <f>O24/#REF!</f>
        <v>#REF!</v>
      </c>
      <c r="P65" s="28" t="e">
        <f>P24/#REF!</f>
        <v>#REF!</v>
      </c>
      <c r="Q65" s="28" t="e">
        <f>Q24/#REF!</f>
        <v>#REF!</v>
      </c>
      <c r="R65" s="28">
        <v>3.0904223127497625E-2</v>
      </c>
      <c r="S65" s="28">
        <v>3.3414170318577789E-2</v>
      </c>
      <c r="T65" s="34">
        <v>3.6972756627764787E-2</v>
      </c>
      <c r="U65" s="93">
        <v>3.8999990608837298E-2</v>
      </c>
      <c r="V65" s="60">
        <v>4.0000017576575654E-2</v>
      </c>
      <c r="W65" s="11">
        <v>4.1000007065736185E-2</v>
      </c>
      <c r="X65" s="11">
        <v>4.2000008238756673E-2</v>
      </c>
      <c r="Y65" s="11">
        <v>4.2999998233093965E-2</v>
      </c>
    </row>
    <row r="66" spans="1:25">
      <c r="A66" s="127" t="s">
        <v>600</v>
      </c>
      <c r="B66" s="7"/>
      <c r="C66" s="26" t="e">
        <f>C25/#REF!</f>
        <v>#REF!</v>
      </c>
      <c r="D66" s="26" t="e">
        <f>D25/#REF!</f>
        <v>#REF!</v>
      </c>
      <c r="E66" s="26" t="e">
        <f>E25/#REF!</f>
        <v>#REF!</v>
      </c>
      <c r="F66" s="26" t="e">
        <f>F25/#REF!</f>
        <v>#REF!</v>
      </c>
      <c r="G66" s="26" t="e">
        <f>G25/#REF!</f>
        <v>#REF!</v>
      </c>
      <c r="H66" s="26" t="e">
        <f>H25/#REF!</f>
        <v>#REF!</v>
      </c>
      <c r="I66" s="26" t="e">
        <f>I25/#REF!</f>
        <v>#REF!</v>
      </c>
      <c r="J66" s="26" t="e">
        <f>J25/#REF!</f>
        <v>#REF!</v>
      </c>
      <c r="K66" s="26" t="e">
        <f>K25/#REF!</f>
        <v>#REF!</v>
      </c>
      <c r="L66" s="26" t="e">
        <f>L25/#REF!</f>
        <v>#REF!</v>
      </c>
      <c r="M66" s="26" t="e">
        <f>M25/#REF!</f>
        <v>#REF!</v>
      </c>
      <c r="N66" s="26" t="e">
        <f>N25/#REF!</f>
        <v>#REF!</v>
      </c>
      <c r="O66" s="26" t="e">
        <f>O25/#REF!</f>
        <v>#REF!</v>
      </c>
      <c r="P66" s="26" t="e">
        <f>P25/#REF!</f>
        <v>#REF!</v>
      </c>
      <c r="Q66" s="26" t="e">
        <f>Q25/#REF!</f>
        <v>#REF!</v>
      </c>
      <c r="R66" s="26">
        <v>1.6232161024526067E-2</v>
      </c>
      <c r="S66" s="26">
        <v>1.7689902881302351E-2</v>
      </c>
      <c r="T66" s="37">
        <v>2.4021364073824825E-2</v>
      </c>
      <c r="U66" s="99">
        <v>2.7340811086617157E-2</v>
      </c>
      <c r="V66" s="61">
        <v>3.2166627694795051E-2</v>
      </c>
      <c r="W66" s="26">
        <v>3.8542744914936956E-2</v>
      </c>
      <c r="X66" s="26">
        <v>4.5837771242161034E-2</v>
      </c>
      <c r="Y66" s="26">
        <v>5.3655902905934812E-2</v>
      </c>
    </row>
    <row r="67" spans="1: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>
      <c r="S68" s="105"/>
      <c r="T68" s="105"/>
      <c r="U68" s="105"/>
      <c r="V68" s="105"/>
      <c r="W68" s="105"/>
      <c r="X68" s="105"/>
      <c r="Y68" s="105"/>
    </row>
    <row r="69" spans="1:25">
      <c r="R69" s="102"/>
      <c r="S69" s="102"/>
      <c r="T69" s="102"/>
      <c r="U69" s="102"/>
      <c r="V69" s="102"/>
      <c r="W69" s="102"/>
      <c r="X69" s="102"/>
      <c r="Y69" s="102"/>
    </row>
  </sheetData>
  <phoneticPr fontId="0" type="noConversion"/>
  <pageMargins left="0.5" right="0.5" top="0.79" bottom="0.43307086614173201" header="0.46" footer="0.31496062992126"/>
  <pageSetup paperSize="9" scale="86" orientation="portrait" copies="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Data</vt:lpstr>
      <vt:lpstr>End</vt:lpstr>
      <vt:lpstr>MonSer</vt:lpstr>
      <vt:lpstr>NatBank</vt:lpstr>
      <vt:lpstr>MonSer!Print_Area</vt:lpstr>
      <vt:lpstr>NatBank!Print_Area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Pridon Aslanikashvili</dc:creator>
  <cp:lastModifiedBy>Manana Gedevanishvili</cp:lastModifiedBy>
  <cp:lastPrinted>2014-04-03T11:15:21Z</cp:lastPrinted>
  <dcterms:created xsi:type="dcterms:W3CDTF">2002-06-18T07:14:33Z</dcterms:created>
  <dcterms:modified xsi:type="dcterms:W3CDTF">2015-02-13T14:12:51Z</dcterms:modified>
</cp:coreProperties>
</file>