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200" windowWidth="14790" windowHeight="10485" tabRatio="346" activeTab="0"/>
  </bookViews>
  <sheets>
    <sheet name="N_F" sheetId="1" r:id="rId1"/>
    <sheet name="Sheet1" sheetId="2" r:id="rId2"/>
  </sheets>
  <definedNames>
    <definedName name="_xlnm.Print_Area" localSheetId="0">'N_F'!$A$1:$Q$75</definedName>
    <definedName name="_xlnm.Print_Titles" localSheetId="0">'N_F'!$6:$6</definedName>
  </definedNames>
  <calcPr fullCalcOnLoad="1"/>
</workbook>
</file>

<file path=xl/sharedStrings.xml><?xml version="1.0" encoding="utf-8"?>
<sst xmlns="http://schemas.openxmlformats.org/spreadsheetml/2006/main" count="430" uniqueCount="178">
  <si>
    <t>USD</t>
  </si>
  <si>
    <t>EUR</t>
  </si>
  <si>
    <t>SDR</t>
  </si>
  <si>
    <t>JPY</t>
  </si>
  <si>
    <t>KWD</t>
  </si>
  <si>
    <t>GEL</t>
  </si>
  <si>
    <t xml:space="preserve">ათვისებული თანხა </t>
  </si>
  <si>
    <t xml:space="preserve">ძირითადი ვალის გადახდილი ნაწილი </t>
  </si>
  <si>
    <t xml:space="preserve">დარიცხული პროცენტის გადახდილი ნაწილი </t>
  </si>
  <si>
    <t xml:space="preserve">ძირითადი ვალის გადაუხდელობით წარმოქმნილი დავალიანება </t>
  </si>
  <si>
    <t xml:space="preserve">დარიცხული პროცენტის გადაუხდელობით წარმოქმნილი დავალიანება </t>
  </si>
  <si>
    <t xml:space="preserve">ვალის ნაშთი ლარში </t>
  </si>
  <si>
    <t>SL_IDA_21.1</t>
  </si>
  <si>
    <t>SL_IDA-2.5</t>
  </si>
  <si>
    <t>SL_ADB-2749</t>
  </si>
  <si>
    <t>ურბანული მომსახურების გაუმჯობესების პროგრამა II</t>
  </si>
  <si>
    <t>SL_ADB-2807</t>
  </si>
  <si>
    <t>აჭარის მყარი ნარჩენების პროექტი</t>
  </si>
  <si>
    <t>SL-EBRD-ADJARA</t>
  </si>
  <si>
    <t>SL_BORJ(RESCH)</t>
  </si>
  <si>
    <t>ბათუმის ურბანული ტრანსპორტი</t>
  </si>
  <si>
    <t>ენგურის ჰიდროელექტროსადგურის რეაბილიტაცია III</t>
  </si>
  <si>
    <t>SL_EnTrans_EBRD</t>
  </si>
  <si>
    <t>SL_KUTAI(RESCH)</t>
  </si>
  <si>
    <t>SL_POTI_(RESCH)</t>
  </si>
  <si>
    <t xml:space="preserve">რუსთავის მყარი ნარჩენების პროექტი
</t>
  </si>
  <si>
    <t>ენგურის ჰიდროელექტროსადგურის რეაბილიტაცია II</t>
  </si>
  <si>
    <t>SL_ENG_US_EBRD</t>
  </si>
  <si>
    <t>SL_EIB-ENGURI</t>
  </si>
  <si>
    <t>SL_EIB_WATER</t>
  </si>
  <si>
    <t>SL_EnTrans_EIB</t>
  </si>
  <si>
    <t>SL-FRANCE-NAVIG</t>
  </si>
  <si>
    <t>SL-XRAMI-JICA</t>
  </si>
  <si>
    <t>თბილისის გზების რეაბილიტაციის პროექტი</t>
  </si>
  <si>
    <t>მიკროსაფინანსო ბანკის კრედიტი</t>
  </si>
  <si>
    <t>SL-PCB-KFW</t>
  </si>
  <si>
    <t>SL_ALAVERDI_KFW</t>
  </si>
  <si>
    <t>SL_BAT_1_KFW</t>
  </si>
  <si>
    <t>SL_KFW_25</t>
  </si>
  <si>
    <t>SL_KFW_25_RESCH</t>
  </si>
  <si>
    <t>SL_KFW_BATUMI3</t>
  </si>
  <si>
    <t>SL_KFW_BATUM_ST</t>
  </si>
  <si>
    <t>ელ.გადამცემი ხაზების კრედიტი</t>
  </si>
  <si>
    <t>SL_KFW_GSE(7.4)</t>
  </si>
  <si>
    <t>SL_KFW_GW&amp;P</t>
  </si>
  <si>
    <t>SL_KFW_KHELVACH</t>
  </si>
  <si>
    <t>ენერგომომარაგების სექტორული პროგრამა</t>
  </si>
  <si>
    <t>SL_KfW_Suply</t>
  </si>
  <si>
    <t>საქართველოს გაერთიანებული წყალმომარაგების კომპანია</t>
  </si>
  <si>
    <t>გარდაბნის მყარი ნარჩენების პროექტი</t>
  </si>
  <si>
    <t>ბათუმის მერია</t>
  </si>
  <si>
    <t>გარდაბნის მუნიციპალიტეტი</t>
  </si>
  <si>
    <t>რუსთავის მუნიციპალიტეტი</t>
  </si>
  <si>
    <t>თბილისის მერია</t>
  </si>
  <si>
    <t>SL_IDA_21_RES</t>
  </si>
  <si>
    <t>ელ.გადამცემი ხაზების კრედიტის რესტრუქტურირებული კრედიტი</t>
  </si>
  <si>
    <t>SL_KFW_7.4_RES</t>
  </si>
  <si>
    <t>შეთანხმებული თანხა (ხელშეკრულებით)</t>
  </si>
  <si>
    <t>IDA</t>
  </si>
  <si>
    <t>KfW</t>
  </si>
  <si>
    <t>ADB</t>
  </si>
  <si>
    <t>EBRD</t>
  </si>
  <si>
    <t>EIB</t>
  </si>
  <si>
    <t>KFW</t>
  </si>
  <si>
    <t>NATIXI</t>
  </si>
  <si>
    <t>JICA</t>
  </si>
  <si>
    <t>KUWAIT</t>
  </si>
  <si>
    <t>დონორი</t>
  </si>
  <si>
    <t>TURKEY</t>
  </si>
  <si>
    <t>ბათუმში კომუნალური ინფრასტრუქტურის რეაბილიტაცია, III ფაზა - სანიაღვრე სისტემა</t>
  </si>
  <si>
    <t>ვარდნილის და ენგურის ჰიდროელექტროსადგურის რეაბილიტაცია</t>
  </si>
  <si>
    <t>ენგურის ჰიდროელექტროსადგურის რეაბილიტაციის პროექტთან დაკავშირებით წარმოქმნილი დავალიანების მოსახურების შესახებ</t>
  </si>
  <si>
    <t>ენერგეტიკის რეაბილიტაციის პროექტი (KHRAMI)</t>
  </si>
  <si>
    <t>სასამართლო მორიგების აქტი შპს "კოკა-კოლა"</t>
  </si>
  <si>
    <t>წყლის ინფრასტრუქტურის განახლების პროექტი</t>
  </si>
  <si>
    <t>წყლის ინფრასტრუქტურის განახლების პროექტი (დამატებითი სესხი)</t>
  </si>
  <si>
    <t>ურბანული მომსახურების გაუმჯობესების პროგრამა III</t>
  </si>
  <si>
    <t>SL_ADB-3078</t>
  </si>
  <si>
    <t>ჯვარი-ხორგა ელექტროგადამცემი ხაზის პროექტი</t>
  </si>
  <si>
    <t>SL_EBRD_GSE</t>
  </si>
  <si>
    <t>SL-KFW_JVARI-HO</t>
  </si>
  <si>
    <t>SL-KFW-KUTAISI</t>
  </si>
  <si>
    <t>ქუთაისის მყარი ნარჩენების ინტეგრირებული მართვა</t>
  </si>
  <si>
    <t>SL_ADB_GSE</t>
  </si>
  <si>
    <t>ელექტროგადამცემი ქსელის გაძლიერების პროექტი</t>
  </si>
  <si>
    <t>IBRD</t>
  </si>
  <si>
    <t>SL_IBRD-GSE</t>
  </si>
  <si>
    <t>SL_KFW_BAT2</t>
  </si>
  <si>
    <t>ელექტროგადამცემი ქსელების რეაბილიტაციის II პროექტის რესტრუქტურირებული კრედიტი</t>
  </si>
  <si>
    <t>ბათუმში კომუნალური ინფრასტრუქტურის რეაბილიტაცია - ფაზა III (წყალი)</t>
  </si>
  <si>
    <t>შავი ზღვის ელექტროგადამცემი ხაზის პროექტი_ KFW</t>
  </si>
  <si>
    <t xml:space="preserve">სესხის ძირითადი თანხის რესტრუქტურირებული ნაწილი </t>
  </si>
  <si>
    <t>ურბანული მომსახურების გაუმჯობესების პროგრამა IV</t>
  </si>
  <si>
    <t>SL_ADB-3238</t>
  </si>
  <si>
    <t>SL-EBRD-KARTLI</t>
  </si>
  <si>
    <t>SL_IFAD_GEL</t>
  </si>
  <si>
    <t>SL_IFAD_USD</t>
  </si>
  <si>
    <t>სოფლის განვითარების პროექტში მონაწილე კომერციული ბანკები და მიკროსაფინანსო ორგანიზაციები</t>
  </si>
  <si>
    <t>IFAD</t>
  </si>
  <si>
    <t>ურბანული მომსახურების გაუმჯობესების  პროგრამა V</t>
  </si>
  <si>
    <t>SL-ADB-3292(SF)</t>
  </si>
  <si>
    <t>ურბანული მომსახურების გაუმჯობესების პროგრამა V</t>
  </si>
  <si>
    <t>SL-ADB-3291</t>
  </si>
  <si>
    <t>SL-EIB-KUTAISI</t>
  </si>
  <si>
    <t>SL-BATUMI4</t>
  </si>
  <si>
    <t xml:space="preserve">ბათუმში კომუნალური ინფრასტრუქტურის რეაბილიტაცია, IV ფაზა </t>
  </si>
  <si>
    <t xml:space="preserve"> ბათუმში კომუნალური ინფრასტრუქტურის რეაბილიტაცია  I ფაზა</t>
  </si>
  <si>
    <t>SL_EIB_WATER_NN</t>
  </si>
  <si>
    <t>ქუთაისის მუნიციპალური წყალის პროექტი *</t>
  </si>
  <si>
    <t xml:space="preserve">პროექტის დასახელება  </t>
  </si>
  <si>
    <t>თბილისის ავტობუსების პროექტი</t>
  </si>
  <si>
    <t>SL-EBRD-BUS</t>
  </si>
  <si>
    <t xml:space="preserve">სულ </t>
  </si>
  <si>
    <t>სულ</t>
  </si>
  <si>
    <t>შეთანხმებული თანხა</t>
  </si>
  <si>
    <t>საქართველოს ენერგოსექტორის რეაბილიტაციის ხელშეწყობა</t>
  </si>
  <si>
    <t>რეგიონალური ელექტროქსელების რეაბილიტაციის პროექტი (ალავერდი)</t>
  </si>
  <si>
    <t>წყლის ინფრასტრუქტურის განახლების II პროექტი</t>
  </si>
  <si>
    <t>ქვემო ქართლის მყარი ნარჩენების პროექტი</t>
  </si>
  <si>
    <t>ქუთაისის წყალინარების პროექტი</t>
  </si>
  <si>
    <t>საქართველოში მყარი ნარჩენების მართვის პროექტი</t>
  </si>
  <si>
    <t>SL_EBRD-GEORGIA</t>
  </si>
  <si>
    <t xml:space="preserve"> ქობულეთის წყალარინების პროექტი </t>
  </si>
  <si>
    <t xml:space="preserve">საქართველოს ელექტროგადამცემი ქსელის გაფართოების ღია პროგრამა </t>
  </si>
  <si>
    <t xml:space="preserve">ფოთის მუნიციპალური წყალის პროექტი 
</t>
  </si>
  <si>
    <t xml:space="preserve">ბორჯომის წყალის პროექტი </t>
  </si>
  <si>
    <r>
      <t xml:space="preserve">ურბანული მომსახურების გაუმჯობესების პროგრამა </t>
    </r>
    <r>
      <rPr>
        <sz val="8"/>
        <color indexed="8"/>
        <rFont val="Arial"/>
        <family val="2"/>
      </rPr>
      <t>I</t>
    </r>
    <r>
      <rPr>
        <b/>
        <sz val="8"/>
        <color indexed="8"/>
        <rFont val="Arial"/>
        <family val="2"/>
      </rPr>
      <t xml:space="preserve"> </t>
    </r>
  </si>
  <si>
    <t xml:space="preserve">შავი ზღვის ელექტროგადამცემი ხაზის პროექტი_ EBRD </t>
  </si>
  <si>
    <t xml:space="preserve">მაღალი ძაბვის ელექტროგადამცემი ხაზების პროექტი_ EIB </t>
  </si>
  <si>
    <t xml:space="preserve">ბათუმში კომუნალური ინფრასტრუქტურის რეაბილიტაცია   II ფაზა </t>
  </si>
  <si>
    <t>ელექტროგადამცემი ქსელების რეაბილიტაციის II პროექტი *</t>
  </si>
  <si>
    <t xml:space="preserve">ბათუმში კომუნალური ინფრასტრუქტურის რეაბილიტაცია (2 ფაზა) - ხელვაჩაური </t>
  </si>
  <si>
    <t>შენიშვნა: ცხრილში გამოყენებულია სავალუტო კურსები მოცემული თარიღისათვის</t>
  </si>
  <si>
    <t>* პროექტის ფარგლებში რეაბილიტაციის გეგმის მიხედვით გადავადებულია ძირითადი თანხა 751,941.18 ევროს ოდენობით</t>
  </si>
  <si>
    <t>რეგიონალური ელექტროგადაცემის გაუმჯობესების პროექტი</t>
  </si>
  <si>
    <t xml:space="preserve">კომპანია/ ორგანიზაცია  </t>
  </si>
  <si>
    <t xml:space="preserve">       ხელმოწერის თარიღი</t>
  </si>
  <si>
    <t>სს სახელმწიფო ელექტროსისტემა</t>
  </si>
  <si>
    <t>სს პროკრედიტბანკი</t>
  </si>
  <si>
    <t>ელექტროენერგიის ბაზრის მხარდამჭერი პროექტი</t>
  </si>
  <si>
    <t xml:space="preserve">შპს ჯორჯიან უოთერ ენდ ფაუერი </t>
  </si>
  <si>
    <t>ელექტროენერგიის ბაზრის მხარდამჭერი პროექტი (დამატებითი)</t>
  </si>
  <si>
    <t>სოფლის განვითარების პროექტი</t>
  </si>
  <si>
    <t>ელექტროენერგიის ბაზრის მხარდამჭერი პროექტის რესტრუქტურირებული კრედიტი</t>
  </si>
  <si>
    <t>შპს ენგურჰესი</t>
  </si>
  <si>
    <t>შპს ხრამჰესი-2</t>
  </si>
  <si>
    <t>შპს საქაერონავიგაცია</t>
  </si>
  <si>
    <t>თბილისის აეროპორტის რადარით აღჭურვის პროექტი</t>
  </si>
  <si>
    <t>აჭარის ფინანსთა და ეკონომიკის სამინისტრო</t>
  </si>
  <si>
    <t>შპს ენერგოტრანსი</t>
  </si>
  <si>
    <t>შპს კოკა-კოლა</t>
  </si>
  <si>
    <t>შპს საქართველოს გაერთიანებული წყალმომარაგების კომპანია</t>
  </si>
  <si>
    <t>შპს საქართველოს მყარი ნარჩენების მართვის კომპანია</t>
  </si>
  <si>
    <t>შპს ქობულეთის წყალი</t>
  </si>
  <si>
    <t>სსიპ მუნიციპალური განვითარების ფონდი</t>
  </si>
  <si>
    <t>SL_ENTR_KFW-RES</t>
  </si>
  <si>
    <t>შავი ზღვის ელექტროგადამცემი ხაზის პროექტი_ KFW (რესტრუქტურირებული)</t>
  </si>
  <si>
    <t>ურბანული მომსახურების გაუმჯობესების პროგრამა VI</t>
  </si>
  <si>
    <t>SL_ADB_3441</t>
  </si>
  <si>
    <t>SL-RUSWAST_EBRD</t>
  </si>
  <si>
    <t>ვალის ნაშთი</t>
  </si>
  <si>
    <t>ვალუტა</t>
  </si>
  <si>
    <t>საქართველოს ელექტროგადამცემი ქსელის გაფართოების ღია პროგრამა   II  პროექტთან დაკავშირებით</t>
  </si>
  <si>
    <t>საქართველოს ენერგეტიკისა და ჰიდროტექნიკის სამეცნიერო კვლევითი ინსტიტუტის პროექტი</t>
  </si>
  <si>
    <t xml:space="preserve">UniCredit Bank Austria </t>
  </si>
  <si>
    <t>სსიპ „საქართველოს ტექნიკური უნივერსიტეტი"</t>
  </si>
  <si>
    <t>SL_UN_HIDROTECH</t>
  </si>
  <si>
    <t xml:space="preserve">ბათუმის ავტობუსების პროექტი
</t>
  </si>
  <si>
    <t>SL_EBRD-BAT-BUS</t>
  </si>
  <si>
    <t>SL_ENG_EUR_REST</t>
  </si>
  <si>
    <t>SL_ENG_GEL_REST</t>
  </si>
  <si>
    <t>მყარი ნარჩენების ინტეგრირებული მართვის პროგრამა   II-თან დაკავშირებით</t>
  </si>
  <si>
    <t>SL-KFW-WASTE2</t>
  </si>
  <si>
    <t>„ენგურის ჰიდროელექტროსადგურის რეაბილიტაციის პროექტი - კლიმატური პირობებისადმი მდგრადობის გაუმჯობესება“</t>
  </si>
  <si>
    <t>SL_EBRD_ENGUR_4</t>
  </si>
  <si>
    <t>SL_EBRD_KOBUL</t>
  </si>
  <si>
    <t>SL_KFW_II_JVARI</t>
  </si>
  <si>
    <t>საგარეო საკრედიტო რესურსებიდან გაცემული სესხების მდგომარეობა  სესხის ვალუტაში (2018  წლის 30 სექტემბრის მდგომარეობით)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</si>
</sst>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</numFmts>
  <fonts count="124">
    <font>
      <sz val="11"/>
      <name val="SPLiteraturuly"/>
      <family val="0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b/>
      <sz val="10"/>
      <color indexed="17"/>
      <name val="Arial"/>
      <family val="2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sz val="7"/>
      <color indexed="8"/>
      <name val="LitNusx"/>
      <family val="2"/>
    </font>
    <font>
      <b/>
      <sz val="10"/>
      <color indexed="8"/>
      <name val="Courier New"/>
      <family val="3"/>
    </font>
    <font>
      <b/>
      <sz val="9"/>
      <color indexed="8"/>
      <name val="LitNusx"/>
      <family val="2"/>
    </font>
    <font>
      <sz val="8"/>
      <name val="LitNusx"/>
      <family val="2"/>
    </font>
    <font>
      <sz val="8"/>
      <color indexed="8"/>
      <name val="LitNusx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11"/>
      <color indexed="8"/>
      <name val="Sylfaen"/>
      <family val="1"/>
    </font>
    <font>
      <b/>
      <sz val="8"/>
      <color indexed="8"/>
      <name val="Arial"/>
      <family val="2"/>
    </font>
    <font>
      <b/>
      <sz val="8"/>
      <name val="Sylfae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name val="SPLiteraturuly"/>
      <family val="0"/>
    </font>
    <font>
      <sz val="11"/>
      <name val="Arial"/>
      <family val="2"/>
    </font>
    <font>
      <sz val="8"/>
      <name val="Courier New"/>
      <family val="3"/>
    </font>
    <font>
      <b/>
      <sz val="9"/>
      <name val="Courier New"/>
      <family val="3"/>
    </font>
    <font>
      <b/>
      <sz val="8"/>
      <color indexed="8"/>
      <name val="Sylfaen"/>
      <family val="1"/>
    </font>
    <font>
      <sz val="9"/>
      <name val="Sylfaen"/>
      <family val="1"/>
    </font>
    <font>
      <sz val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ourier New"/>
      <family val="3"/>
    </font>
    <font>
      <sz val="11"/>
      <color indexed="10"/>
      <name val="SPLiteraturuly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23"/>
      <name val="Verdana"/>
      <family val="2"/>
    </font>
    <font>
      <sz val="9"/>
      <color indexed="10"/>
      <name val="SPLiteraturuly"/>
      <family val="0"/>
    </font>
    <font>
      <b/>
      <sz val="8"/>
      <color indexed="10"/>
      <name val="Courier New"/>
      <family val="3"/>
    </font>
    <font>
      <b/>
      <sz val="10"/>
      <color indexed="10"/>
      <name val="Courier New"/>
      <family val="3"/>
    </font>
    <font>
      <b/>
      <sz val="8"/>
      <color indexed="10"/>
      <name val="Verdana"/>
      <family val="2"/>
    </font>
    <font>
      <b/>
      <sz val="10"/>
      <color indexed="10"/>
      <name val="SPLiteraturuly"/>
      <family val="0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SPLiteraturuly"/>
      <family val="0"/>
    </font>
    <font>
      <sz val="8"/>
      <color indexed="9"/>
      <name val="SPLiteraturuly"/>
      <family val="0"/>
    </font>
    <font>
      <b/>
      <sz val="9"/>
      <color indexed="9"/>
      <name val="Arial"/>
      <family val="2"/>
    </font>
    <font>
      <sz val="11"/>
      <color indexed="9"/>
      <name val="SPLiteraturuly"/>
      <family val="0"/>
    </font>
    <font>
      <sz val="8"/>
      <color indexed="10"/>
      <name val="SPLiteraturuly"/>
      <family val="0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SPLiteraturuly"/>
      <family val="0"/>
    </font>
    <font>
      <sz val="9"/>
      <color indexed="10"/>
      <name val="Sylfaen"/>
      <family val="1"/>
    </font>
    <font>
      <b/>
      <sz val="11"/>
      <color indexed="10"/>
      <name val="SPLiteraturuly"/>
      <family val="0"/>
    </font>
    <font>
      <sz val="8"/>
      <color indexed="10"/>
      <name val="LitNusx"/>
      <family val="2"/>
    </font>
    <font>
      <b/>
      <sz val="9"/>
      <color indexed="36"/>
      <name val="Arial"/>
      <family val="2"/>
    </font>
    <font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ourier New"/>
      <family val="3"/>
    </font>
    <font>
      <sz val="11"/>
      <color rgb="FFFF0000"/>
      <name val="SPLiteraturuly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66727B"/>
      <name val="Verdana"/>
      <family val="2"/>
    </font>
    <font>
      <sz val="9"/>
      <color rgb="FFFF0000"/>
      <name val="SPLiteraturuly"/>
      <family val="0"/>
    </font>
    <font>
      <b/>
      <sz val="8"/>
      <color rgb="FFFF0000"/>
      <name val="Courier New"/>
      <family val="3"/>
    </font>
    <font>
      <b/>
      <sz val="10"/>
      <color rgb="FFFF0000"/>
      <name val="Courier New"/>
      <family val="3"/>
    </font>
    <font>
      <b/>
      <i/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SPLiteraturuly"/>
      <family val="0"/>
    </font>
    <font>
      <b/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b/>
      <sz val="8"/>
      <color theme="4" tint="-0.24997000396251678"/>
      <name val="SPLiteraturuly"/>
      <family val="0"/>
    </font>
    <font>
      <sz val="8"/>
      <color theme="0"/>
      <name val="SPLiteraturuly"/>
      <family val="0"/>
    </font>
    <font>
      <b/>
      <sz val="9"/>
      <color theme="0"/>
      <name val="Arial"/>
      <family val="2"/>
    </font>
    <font>
      <sz val="11"/>
      <color theme="0"/>
      <name val="SPLiteraturuly"/>
      <family val="0"/>
    </font>
    <font>
      <sz val="8"/>
      <color rgb="FFFF0000"/>
      <name val="SPLiteraturuly"/>
      <family val="0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SPLiteraturuly"/>
      <family val="0"/>
    </font>
    <font>
      <sz val="9"/>
      <color rgb="FFFF0000"/>
      <name val="Sylfaen"/>
      <family val="1"/>
    </font>
    <font>
      <b/>
      <sz val="11"/>
      <color rgb="FFFF0000"/>
      <name val="SPLiteraturuly"/>
      <family val="0"/>
    </font>
    <font>
      <sz val="8"/>
      <color rgb="FFFF0000"/>
      <name val="LitNusx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hair">
        <color theme="3" tint="0.3999499976634979"/>
      </left>
      <right style="hair">
        <color theme="3" tint="0.3999499976634979"/>
      </right>
      <top>
        <color indexed="63"/>
      </top>
      <bottom style="hair">
        <color theme="3" tint="0.3999499976634979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>
        <color indexed="63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>
        <color indexed="63"/>
      </bottom>
    </border>
    <border>
      <left>
        <color indexed="63"/>
      </left>
      <right style="hair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thin">
        <color theme="3" tint="0.7999500036239624"/>
      </left>
      <right style="thin">
        <color theme="3" tint="0.7999500036239624"/>
      </right>
      <top>
        <color indexed="63"/>
      </top>
      <bottom style="thin">
        <color theme="3" tint="0.7999500036239624"/>
      </bottom>
    </border>
    <border>
      <left>
        <color indexed="63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500036239624"/>
      </top>
      <bottom style="thin">
        <color theme="3" tint="0.799950003623962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4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0" borderId="0" xfId="42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188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0" fillId="0" borderId="0" xfId="42" applyFont="1" applyAlignment="1">
      <alignment vertical="center"/>
    </xf>
    <xf numFmtId="0" fontId="6" fillId="0" borderId="0" xfId="0" applyFont="1" applyAlignment="1">
      <alignment vertical="center" wrapText="1"/>
    </xf>
    <xf numFmtId="190" fontId="0" fillId="0" borderId="0" xfId="0" applyNumberFormat="1" applyAlignment="1">
      <alignment/>
    </xf>
    <xf numFmtId="0" fontId="97" fillId="0" borderId="0" xfId="0" applyFont="1" applyAlignment="1">
      <alignment/>
    </xf>
    <xf numFmtId="3" fontId="98" fillId="0" borderId="0" xfId="0" applyNumberFormat="1" applyFont="1" applyAlignment="1">
      <alignment horizontal="right"/>
    </xf>
    <xf numFmtId="4" fontId="98" fillId="0" borderId="0" xfId="0" applyNumberFormat="1" applyFont="1" applyAlignment="1">
      <alignment horizontal="right"/>
    </xf>
    <xf numFmtId="0" fontId="98" fillId="0" borderId="0" xfId="0" applyFont="1" applyAlignment="1">
      <alignment horizontal="center" wrapText="1"/>
    </xf>
    <xf numFmtId="0" fontId="98" fillId="0" borderId="0" xfId="0" applyFont="1" applyAlignment="1">
      <alignment wrapText="1"/>
    </xf>
    <xf numFmtId="0" fontId="99" fillId="0" borderId="0" xfId="0" applyFont="1" applyAlignment="1">
      <alignment wrapText="1"/>
    </xf>
    <xf numFmtId="4" fontId="97" fillId="0" borderId="0" xfId="0" applyNumberFormat="1" applyFont="1" applyAlignment="1">
      <alignment horizontal="right"/>
    </xf>
    <xf numFmtId="3" fontId="99" fillId="0" borderId="0" xfId="0" applyNumberFormat="1" applyFont="1" applyAlignment="1">
      <alignment horizontal="right"/>
    </xf>
    <xf numFmtId="4" fontId="99" fillId="0" borderId="0" xfId="0" applyNumberFormat="1" applyFont="1" applyAlignment="1">
      <alignment horizontal="right"/>
    </xf>
    <xf numFmtId="0" fontId="99" fillId="0" borderId="0" xfId="0" applyFont="1" applyAlignment="1">
      <alignment horizontal="center" wrapText="1"/>
    </xf>
    <xf numFmtId="43" fontId="97" fillId="0" borderId="0" xfId="42" applyFont="1" applyAlignment="1">
      <alignment/>
    </xf>
    <xf numFmtId="171" fontId="99" fillId="0" borderId="0" xfId="0" applyNumberFormat="1" applyFont="1" applyAlignment="1">
      <alignment wrapText="1"/>
    </xf>
    <xf numFmtId="43" fontId="98" fillId="0" borderId="0" xfId="0" applyNumberFormat="1" applyFont="1" applyAlignment="1">
      <alignment wrapText="1"/>
    </xf>
    <xf numFmtId="3" fontId="97" fillId="0" borderId="0" xfId="0" applyNumberFormat="1" applyFont="1" applyAlignment="1">
      <alignment horizontal="right"/>
    </xf>
    <xf numFmtId="0" fontId="97" fillId="0" borderId="0" xfId="0" applyFont="1" applyAlignment="1">
      <alignment horizontal="center" wrapText="1"/>
    </xf>
    <xf numFmtId="0" fontId="97" fillId="0" borderId="0" xfId="0" applyFont="1" applyAlignment="1">
      <alignment wrapText="1"/>
    </xf>
    <xf numFmtId="43" fontId="97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center"/>
    </xf>
    <xf numFmtId="0" fontId="100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72" fontId="101" fillId="0" borderId="0" xfId="0" applyNumberFormat="1" applyFont="1" applyFill="1" applyAlignment="1">
      <alignment vertical="center"/>
    </xf>
    <xf numFmtId="0" fontId="102" fillId="0" borderId="0" xfId="0" applyFont="1" applyFill="1" applyAlignment="1">
      <alignment horizontal="center" wrapText="1"/>
    </xf>
    <xf numFmtId="0" fontId="97" fillId="0" borderId="0" xfId="0" applyFont="1" applyFill="1" applyAlignment="1">
      <alignment/>
    </xf>
    <xf numFmtId="0" fontId="103" fillId="0" borderId="0" xfId="0" applyFont="1" applyFill="1" applyAlignment="1">
      <alignment vertical="top" wrapText="1"/>
    </xf>
    <xf numFmtId="3" fontId="98" fillId="0" borderId="0" xfId="0" applyNumberFormat="1" applyFont="1" applyFill="1" applyAlignment="1">
      <alignment horizontal="right"/>
    </xf>
    <xf numFmtId="0" fontId="101" fillId="0" borderId="0" xfId="0" applyFont="1" applyFill="1" applyAlignment="1">
      <alignment/>
    </xf>
    <xf numFmtId="0" fontId="104" fillId="0" borderId="0" xfId="0" applyFont="1" applyFill="1" applyAlignment="1">
      <alignment wrapText="1"/>
    </xf>
    <xf numFmtId="4" fontId="98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 horizontal="center" wrapText="1"/>
    </xf>
    <xf numFmtId="0" fontId="98" fillId="0" borderId="0" xfId="0" applyFont="1" applyFill="1" applyAlignment="1">
      <alignment wrapText="1"/>
    </xf>
    <xf numFmtId="0" fontId="99" fillId="0" borderId="0" xfId="0" applyFont="1" applyFill="1" applyAlignment="1">
      <alignment wrapText="1"/>
    </xf>
    <xf numFmtId="0" fontId="105" fillId="0" borderId="0" xfId="0" applyFont="1" applyFill="1" applyAlignment="1">
      <alignment/>
    </xf>
    <xf numFmtId="4" fontId="99" fillId="0" borderId="0" xfId="0" applyNumberFormat="1" applyFont="1" applyFill="1" applyAlignment="1">
      <alignment wrapText="1"/>
    </xf>
    <xf numFmtId="3" fontId="99" fillId="0" borderId="0" xfId="0" applyNumberFormat="1" applyFont="1" applyFill="1" applyAlignment="1">
      <alignment horizontal="right"/>
    </xf>
    <xf numFmtId="4" fontId="99" fillId="0" borderId="0" xfId="0" applyNumberFormat="1" applyFont="1" applyFill="1" applyAlignment="1">
      <alignment horizontal="right"/>
    </xf>
    <xf numFmtId="0" fontId="99" fillId="0" borderId="0" xfId="0" applyFont="1" applyFill="1" applyAlignment="1">
      <alignment horizontal="center" wrapText="1"/>
    </xf>
    <xf numFmtId="43" fontId="97" fillId="0" borderId="0" xfId="42" applyFont="1" applyFill="1" applyAlignment="1">
      <alignment/>
    </xf>
    <xf numFmtId="171" fontId="99" fillId="0" borderId="0" xfId="0" applyNumberFormat="1" applyFont="1" applyFill="1" applyAlignment="1">
      <alignment wrapText="1"/>
    </xf>
    <xf numFmtId="193" fontId="100" fillId="0" borderId="0" xfId="42" applyNumberFormat="1" applyFont="1" applyAlignment="1">
      <alignment/>
    </xf>
    <xf numFmtId="194" fontId="100" fillId="0" borderId="0" xfId="42" applyNumberFormat="1" applyFont="1" applyAlignment="1">
      <alignment/>
    </xf>
    <xf numFmtId="197" fontId="97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vertical="center"/>
    </xf>
    <xf numFmtId="188" fontId="0" fillId="0" borderId="0" xfId="0" applyNumberForma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9" fillId="0" borderId="0" xfId="42" applyFont="1" applyAlignment="1">
      <alignment vertical="center"/>
    </xf>
    <xf numFmtId="4" fontId="106" fillId="33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09" fontId="25" fillId="0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209" fontId="99" fillId="0" borderId="10" xfId="0" applyNumberFormat="1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100" fillId="34" borderId="0" xfId="0" applyFont="1" applyFill="1" applyAlignment="1">
      <alignment horizontal="center" vertical="center" wrapText="1"/>
    </xf>
    <xf numFmtId="0" fontId="107" fillId="0" borderId="0" xfId="0" applyFont="1" applyFill="1" applyBorder="1" applyAlignment="1">
      <alignment horizontal="right" vertical="center"/>
    </xf>
    <xf numFmtId="0" fontId="108" fillId="0" borderId="0" xfId="0" applyFont="1" applyBorder="1" applyAlignment="1">
      <alignment horizontal="center" vertical="center" wrapText="1"/>
    </xf>
    <xf numFmtId="4" fontId="109" fillId="0" borderId="0" xfId="0" applyNumberFormat="1" applyFont="1" applyBorder="1" applyAlignment="1">
      <alignment horizontal="right" vertical="center"/>
    </xf>
    <xf numFmtId="0" fontId="110" fillId="0" borderId="0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4" fontId="112" fillId="0" borderId="0" xfId="0" applyNumberFormat="1" applyFont="1" applyAlignment="1">
      <alignment horizontal="right" vertical="center"/>
    </xf>
    <xf numFmtId="43" fontId="113" fillId="0" borderId="0" xfId="42" applyFont="1" applyAlignment="1">
      <alignment vertical="center"/>
    </xf>
    <xf numFmtId="43" fontId="113" fillId="0" borderId="0" xfId="42" applyFont="1" applyFill="1" applyAlignment="1">
      <alignment vertical="center"/>
    </xf>
    <xf numFmtId="3" fontId="114" fillId="0" borderId="10" xfId="0" applyNumberFormat="1" applyFont="1" applyFill="1" applyBorder="1" applyAlignment="1">
      <alignment vertical="center" wrapText="1"/>
    </xf>
    <xf numFmtId="0" fontId="99" fillId="0" borderId="10" xfId="0" applyFont="1" applyBorder="1" applyAlignment="1">
      <alignment vertical="center" wrapText="1"/>
    </xf>
    <xf numFmtId="0" fontId="115" fillId="0" borderId="10" xfId="0" applyFont="1" applyBorder="1" applyAlignment="1">
      <alignment horizontal="center" vertical="center" wrapText="1"/>
    </xf>
    <xf numFmtId="4" fontId="97" fillId="0" borderId="0" xfId="0" applyNumberFormat="1" applyFont="1" applyAlignment="1">
      <alignment horizontal="right" vertical="center"/>
    </xf>
    <xf numFmtId="4" fontId="11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9" fillId="33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vertical="center" wrapText="1"/>
    </xf>
    <xf numFmtId="4" fontId="99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99" fillId="0" borderId="12" xfId="0" applyNumberFormat="1" applyFont="1" applyBorder="1" applyAlignment="1">
      <alignment horizontal="right" vertical="center"/>
    </xf>
    <xf numFmtId="4" fontId="99" fillId="0" borderId="13" xfId="0" applyNumberFormat="1" applyFont="1" applyBorder="1" applyAlignment="1">
      <alignment horizontal="right" vertical="center"/>
    </xf>
    <xf numFmtId="4" fontId="117" fillId="0" borderId="0" xfId="0" applyNumberFormat="1" applyFont="1" applyBorder="1" applyAlignment="1">
      <alignment horizontal="right" vertical="center"/>
    </xf>
    <xf numFmtId="4" fontId="117" fillId="0" borderId="0" xfId="0" applyNumberFormat="1" applyFont="1" applyAlignment="1">
      <alignment horizontal="right" vertical="center"/>
    </xf>
    <xf numFmtId="4" fontId="118" fillId="33" borderId="0" xfId="0" applyNumberFormat="1" applyFont="1" applyFill="1" applyAlignment="1">
      <alignment horizontal="right" vertical="center"/>
    </xf>
    <xf numFmtId="1" fontId="31" fillId="0" borderId="0" xfId="0" applyNumberFormat="1" applyFont="1" applyAlignment="1">
      <alignment vertical="center" wrapText="1"/>
    </xf>
    <xf numFmtId="1" fontId="31" fillId="0" borderId="0" xfId="0" applyNumberFormat="1" applyFont="1" applyAlignment="1">
      <alignment vertical="center"/>
    </xf>
    <xf numFmtId="1" fontId="119" fillId="0" borderId="0" xfId="0" applyNumberFormat="1" applyFont="1" applyAlignment="1">
      <alignment vertical="center" wrapText="1"/>
    </xf>
    <xf numFmtId="0" fontId="99" fillId="0" borderId="10" xfId="0" applyFont="1" applyBorder="1" applyAlignment="1">
      <alignment horizontal="left" vertical="center" wrapText="1"/>
    </xf>
    <xf numFmtId="4" fontId="99" fillId="0" borderId="0" xfId="0" applyNumberFormat="1" applyFont="1" applyAlignment="1">
      <alignment horizontal="right" vertical="center"/>
    </xf>
    <xf numFmtId="0" fontId="99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1" fontId="119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190" fontId="120" fillId="0" borderId="0" xfId="0" applyNumberFormat="1" applyFont="1" applyAlignment="1">
      <alignment/>
    </xf>
    <xf numFmtId="0" fontId="105" fillId="34" borderId="0" xfId="0" applyFont="1" applyFill="1" applyAlignment="1">
      <alignment horizontal="center" vertical="center" wrapText="1"/>
    </xf>
    <xf numFmtId="193" fontId="105" fillId="0" borderId="0" xfId="42" applyNumberFormat="1" applyFont="1" applyAlignment="1">
      <alignment/>
    </xf>
    <xf numFmtId="0" fontId="105" fillId="0" borderId="0" xfId="0" applyFont="1" applyAlignment="1">
      <alignment/>
    </xf>
    <xf numFmtId="194" fontId="105" fillId="0" borderId="0" xfId="42" applyNumberFormat="1" applyFont="1" applyAlignment="1">
      <alignment/>
    </xf>
    <xf numFmtId="3" fontId="121" fillId="0" borderId="10" xfId="0" applyNumberFormat="1" applyFont="1" applyFill="1" applyBorder="1" applyAlignment="1">
      <alignment vertical="center" wrapText="1"/>
    </xf>
    <xf numFmtId="0" fontId="100" fillId="3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4" fontId="108" fillId="0" borderId="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4" fontId="99" fillId="0" borderId="0" xfId="0" applyNumberFormat="1" applyFont="1" applyAlignment="1">
      <alignment horizontal="center" vertical="center"/>
    </xf>
    <xf numFmtId="0" fontId="12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87" fontId="100" fillId="35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9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vertical="center" wrapText="1"/>
    </xf>
    <xf numFmtId="43" fontId="18" fillId="0" borderId="0" xfId="42" applyFont="1" applyAlignment="1">
      <alignment vertical="center"/>
    </xf>
    <xf numFmtId="4" fontId="96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3" fontId="7" fillId="0" borderId="0" xfId="0" applyNumberFormat="1" applyFont="1" applyAlignment="1">
      <alignment vertical="center"/>
    </xf>
    <xf numFmtId="209" fontId="25" fillId="0" borderId="12" xfId="0" applyNumberFormat="1" applyFont="1" applyFill="1" applyBorder="1" applyAlignment="1">
      <alignment horizontal="left" vertical="center"/>
    </xf>
    <xf numFmtId="188" fontId="7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188" fontId="7" fillId="0" borderId="13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22" fillId="0" borderId="17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22" fillId="0" borderId="18" xfId="0" applyFont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wrapText="1"/>
    </xf>
    <xf numFmtId="4" fontId="33" fillId="0" borderId="13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3" fontId="9" fillId="0" borderId="20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209" fontId="25" fillId="0" borderId="20" xfId="0" applyNumberFormat="1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3" fontId="20" fillId="0" borderId="23" xfId="0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left" vertical="center" wrapText="1"/>
    </xf>
    <xf numFmtId="14" fontId="20" fillId="0" borderId="23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textRotation="90" wrapText="1"/>
    </xf>
    <xf numFmtId="43" fontId="7" fillId="0" borderId="0" xfId="42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93"/>
  <sheetViews>
    <sheetView tabSelected="1" zoomScalePageLayoutView="0" workbookViewId="0" topLeftCell="A1">
      <pane xSplit="3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3" sqref="C73"/>
    </sheetView>
  </sheetViews>
  <sheetFormatPr defaultColWidth="8.8984375" defaultRowHeight="14.25"/>
  <cols>
    <col min="1" max="1" width="2.5" style="33" hidden="1" customWidth="1"/>
    <col min="2" max="2" width="17.5" style="98" customWidth="1"/>
    <col min="3" max="3" width="26.59765625" style="41" customWidth="1"/>
    <col min="4" max="4" width="7.8984375" style="135" hidden="1" customWidth="1"/>
    <col min="5" max="5" width="6" style="41" customWidth="1"/>
    <col min="6" max="6" width="12.3984375" style="42" customWidth="1"/>
    <col min="7" max="7" width="5.69921875" style="92" customWidth="1"/>
    <col min="8" max="8" width="14.09765625" style="43" hidden="1" customWidth="1"/>
    <col min="9" max="9" width="12.8984375" style="43" customWidth="1"/>
    <col min="10" max="10" width="13.5" style="43" customWidth="1"/>
    <col min="11" max="11" width="9.19921875" style="43" hidden="1" customWidth="1"/>
    <col min="12" max="12" width="13.3984375" style="43" customWidth="1"/>
    <col min="13" max="13" width="12.5" style="43" customWidth="1"/>
    <col min="14" max="14" width="10.5" style="43" customWidth="1"/>
    <col min="15" max="15" width="10.19921875" style="43" customWidth="1"/>
    <col min="16" max="16" width="14" style="43" customWidth="1"/>
    <col min="17" max="17" width="14.59765625" style="44" customWidth="1"/>
    <col min="18" max="18" width="12.19921875" style="33" bestFit="1" customWidth="1"/>
    <col min="19" max="16384" width="8.8984375" style="33" customWidth="1"/>
  </cols>
  <sheetData>
    <row r="1" spans="2:17" s="29" customFormat="1" ht="6.75" customHeight="1" hidden="1">
      <c r="B1" s="102"/>
      <c r="D1" s="129"/>
      <c r="F1" s="30"/>
      <c r="G1" s="91"/>
      <c r="H1" s="31"/>
      <c r="I1" s="31"/>
      <c r="J1" s="31"/>
      <c r="K1" s="31"/>
      <c r="L1" s="31"/>
      <c r="M1" s="31"/>
      <c r="N1" s="31"/>
      <c r="O1" s="31"/>
      <c r="Q1" s="93"/>
    </row>
    <row r="2" spans="2:17" s="29" customFormat="1" ht="6.75" customHeight="1" hidden="1">
      <c r="B2" s="102"/>
      <c r="D2" s="129"/>
      <c r="F2" s="30"/>
      <c r="G2" s="91"/>
      <c r="H2" s="31"/>
      <c r="I2" s="31"/>
      <c r="J2" s="31"/>
      <c r="K2" s="31"/>
      <c r="L2" s="31"/>
      <c r="M2" s="31"/>
      <c r="N2" s="31"/>
      <c r="O2" s="31"/>
      <c r="Q2" s="93"/>
    </row>
    <row r="3" spans="2:17" s="29" customFormat="1" ht="6.75" customHeight="1" hidden="1">
      <c r="B3" s="102"/>
      <c r="D3" s="129"/>
      <c r="F3" s="30"/>
      <c r="G3" s="9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2:17" ht="15.75" customHeight="1">
      <c r="B4" s="209" t="s">
        <v>177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2:17" ht="15.75" customHeight="1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</row>
    <row r="6" spans="2:17" s="34" customFormat="1" ht="13.5">
      <c r="B6" s="103"/>
      <c r="C6" s="45"/>
      <c r="D6" s="130"/>
      <c r="F6" s="35"/>
      <c r="G6" s="45"/>
      <c r="H6" s="36"/>
      <c r="I6" s="214"/>
      <c r="J6" s="214"/>
      <c r="K6" s="214"/>
      <c r="L6" s="214"/>
      <c r="M6" s="214"/>
      <c r="N6" s="214"/>
      <c r="O6" s="214"/>
      <c r="P6" s="214"/>
      <c r="Q6" s="214"/>
    </row>
    <row r="7" spans="2:17" s="37" customFormat="1" ht="101.25" customHeight="1">
      <c r="B7" s="204" t="s">
        <v>135</v>
      </c>
      <c r="C7" s="204" t="s">
        <v>109</v>
      </c>
      <c r="D7" s="205"/>
      <c r="E7" s="204" t="s">
        <v>67</v>
      </c>
      <c r="F7" s="206" t="s">
        <v>136</v>
      </c>
      <c r="G7" s="204" t="s">
        <v>161</v>
      </c>
      <c r="H7" s="204" t="s">
        <v>57</v>
      </c>
      <c r="I7" s="204" t="s">
        <v>114</v>
      </c>
      <c r="J7" s="204" t="s">
        <v>6</v>
      </c>
      <c r="K7" s="204" t="s">
        <v>91</v>
      </c>
      <c r="L7" s="204" t="s">
        <v>7</v>
      </c>
      <c r="M7" s="204" t="s">
        <v>8</v>
      </c>
      <c r="N7" s="207" t="s">
        <v>9</v>
      </c>
      <c r="O7" s="207" t="s">
        <v>10</v>
      </c>
      <c r="P7" s="204" t="s">
        <v>160</v>
      </c>
      <c r="Q7" s="204" t="s">
        <v>11</v>
      </c>
    </row>
    <row r="8" spans="1:19" s="38" customFormat="1" ht="28.5" customHeight="1">
      <c r="A8" s="144">
        <v>1</v>
      </c>
      <c r="B8" s="197" t="s">
        <v>137</v>
      </c>
      <c r="C8" s="198" t="s">
        <v>42</v>
      </c>
      <c r="D8" s="199" t="s">
        <v>43</v>
      </c>
      <c r="E8" s="198" t="s">
        <v>59</v>
      </c>
      <c r="F8" s="200">
        <v>36206</v>
      </c>
      <c r="G8" s="201" t="s">
        <v>1</v>
      </c>
      <c r="H8" s="168">
        <v>7413732.28</v>
      </c>
      <c r="I8" s="202">
        <v>7413732.28</v>
      </c>
      <c r="J8" s="202">
        <v>7413732.28</v>
      </c>
      <c r="K8" s="202"/>
      <c r="L8" s="202">
        <v>2667921.12</v>
      </c>
      <c r="M8" s="202">
        <v>1051021.337</v>
      </c>
      <c r="N8" s="202"/>
      <c r="O8" s="202"/>
      <c r="P8" s="202">
        <v>4745811.16</v>
      </c>
      <c r="Q8" s="203">
        <f>P8*Sheet1!$B$3</f>
        <v>14382655.301496001</v>
      </c>
      <c r="R8" s="173"/>
      <c r="S8" s="173"/>
    </row>
    <row r="9" spans="1:19" s="40" customFormat="1" ht="28.5" customHeight="1">
      <c r="A9" s="145">
        <v>2</v>
      </c>
      <c r="B9" s="104" t="s">
        <v>138</v>
      </c>
      <c r="C9" s="105" t="s">
        <v>34</v>
      </c>
      <c r="D9" s="131" t="s">
        <v>35</v>
      </c>
      <c r="E9" s="105" t="s">
        <v>63</v>
      </c>
      <c r="F9" s="106">
        <v>36406</v>
      </c>
      <c r="G9" s="107" t="s">
        <v>1</v>
      </c>
      <c r="H9" s="168">
        <v>1810352.88</v>
      </c>
      <c r="I9" s="169">
        <v>1810352.88</v>
      </c>
      <c r="J9" s="169">
        <v>1810352.88</v>
      </c>
      <c r="K9" s="169"/>
      <c r="L9" s="169">
        <v>1040679.72</v>
      </c>
      <c r="M9" s="169">
        <v>666726.26</v>
      </c>
      <c r="N9" s="169"/>
      <c r="O9" s="169"/>
      <c r="P9" s="169">
        <v>769673.16</v>
      </c>
      <c r="Q9" s="138">
        <f>P9*Sheet1!$B$3</f>
        <v>2332571.4786960003</v>
      </c>
      <c r="R9" s="173"/>
      <c r="S9" s="173"/>
    </row>
    <row r="10" spans="1:19" s="40" customFormat="1" ht="36" customHeight="1">
      <c r="A10" s="144">
        <v>3</v>
      </c>
      <c r="B10" s="104" t="s">
        <v>137</v>
      </c>
      <c r="C10" s="105" t="s">
        <v>139</v>
      </c>
      <c r="D10" s="131" t="s">
        <v>12</v>
      </c>
      <c r="E10" s="105" t="s">
        <v>58</v>
      </c>
      <c r="F10" s="106">
        <v>37517</v>
      </c>
      <c r="G10" s="107" t="s">
        <v>0</v>
      </c>
      <c r="H10" s="168">
        <v>32388487.01</v>
      </c>
      <c r="I10" s="169">
        <v>32388487.01</v>
      </c>
      <c r="J10" s="169">
        <v>32388487.01</v>
      </c>
      <c r="K10" s="169"/>
      <c r="L10" s="169">
        <v>24666140.19</v>
      </c>
      <c r="M10" s="169">
        <v>17392912.589</v>
      </c>
      <c r="N10" s="169"/>
      <c r="O10" s="169"/>
      <c r="P10" s="169">
        <v>7722346.82</v>
      </c>
      <c r="Q10" s="138">
        <f>P10*Sheet1!$D$3</f>
        <v>20194709.168982</v>
      </c>
      <c r="R10" s="173"/>
      <c r="S10" s="173"/>
    </row>
    <row r="11" spans="1:19" s="40" customFormat="1" ht="36" customHeight="1">
      <c r="A11" s="145">
        <v>4</v>
      </c>
      <c r="B11" s="104" t="s">
        <v>137</v>
      </c>
      <c r="C11" s="105" t="s">
        <v>130</v>
      </c>
      <c r="D11" s="131" t="s">
        <v>38</v>
      </c>
      <c r="E11" s="105" t="s">
        <v>59</v>
      </c>
      <c r="F11" s="106">
        <v>37517</v>
      </c>
      <c r="G11" s="107" t="s">
        <v>1</v>
      </c>
      <c r="H11" s="168">
        <v>12783000</v>
      </c>
      <c r="I11" s="169">
        <v>12782297.03</v>
      </c>
      <c r="J11" s="169">
        <v>12782297.03</v>
      </c>
      <c r="K11" s="169">
        <v>751941.18</v>
      </c>
      <c r="L11" s="169">
        <v>9399264.75</v>
      </c>
      <c r="M11" s="169">
        <v>3653220.63</v>
      </c>
      <c r="N11" s="169"/>
      <c r="O11" s="169"/>
      <c r="P11" s="169">
        <v>2631091.1</v>
      </c>
      <c r="Q11" s="138">
        <f>P11*Sheet1!$B$3</f>
        <v>7973784.687660001</v>
      </c>
      <c r="R11" s="173"/>
      <c r="S11" s="173"/>
    </row>
    <row r="12" spans="1:19" s="40" customFormat="1" ht="36" customHeight="1">
      <c r="A12" s="144">
        <v>5</v>
      </c>
      <c r="B12" s="104" t="s">
        <v>140</v>
      </c>
      <c r="C12" s="105" t="s">
        <v>115</v>
      </c>
      <c r="D12" s="131" t="s">
        <v>44</v>
      </c>
      <c r="E12" s="105" t="s">
        <v>63</v>
      </c>
      <c r="F12" s="106">
        <v>37956</v>
      </c>
      <c r="G12" s="107" t="s">
        <v>1</v>
      </c>
      <c r="H12" s="168">
        <v>190024.79</v>
      </c>
      <c r="I12" s="169">
        <v>190024.79</v>
      </c>
      <c r="J12" s="169">
        <v>190024.79</v>
      </c>
      <c r="K12" s="169"/>
      <c r="L12" s="169">
        <v>73583.44</v>
      </c>
      <c r="M12" s="169">
        <v>23252.629</v>
      </c>
      <c r="N12" s="169"/>
      <c r="O12" s="169"/>
      <c r="P12" s="169">
        <v>116441.35</v>
      </c>
      <c r="Q12" s="138">
        <f>P12*Sheet1!$B$3</f>
        <v>352887.15531000006</v>
      </c>
      <c r="R12" s="173"/>
      <c r="S12" s="173"/>
    </row>
    <row r="13" spans="1:19" s="40" customFormat="1" ht="50.25" customHeight="1">
      <c r="A13" s="145">
        <v>6</v>
      </c>
      <c r="B13" s="104" t="s">
        <v>137</v>
      </c>
      <c r="C13" s="105" t="s">
        <v>141</v>
      </c>
      <c r="D13" s="131" t="s">
        <v>13</v>
      </c>
      <c r="E13" s="105" t="s">
        <v>58</v>
      </c>
      <c r="F13" s="106">
        <v>38279</v>
      </c>
      <c r="G13" s="107" t="s">
        <v>0</v>
      </c>
      <c r="H13" s="168">
        <v>3808492.98</v>
      </c>
      <c r="I13" s="169">
        <v>3808492.98</v>
      </c>
      <c r="J13" s="169">
        <v>3808492.98</v>
      </c>
      <c r="K13" s="169"/>
      <c r="L13" s="169">
        <v>2891897.43</v>
      </c>
      <c r="M13" s="169">
        <v>2098309.98</v>
      </c>
      <c r="N13" s="169"/>
      <c r="O13" s="169"/>
      <c r="P13" s="169">
        <v>916595.55</v>
      </c>
      <c r="Q13" s="138">
        <f>P13*Sheet1!$D$3</f>
        <v>2396989.022805</v>
      </c>
      <c r="R13" s="173"/>
      <c r="S13" s="173"/>
    </row>
    <row r="14" spans="1:19" s="40" customFormat="1" ht="67.5" customHeight="1">
      <c r="A14" s="144">
        <v>7</v>
      </c>
      <c r="B14" s="104" t="s">
        <v>97</v>
      </c>
      <c r="C14" s="105" t="s">
        <v>142</v>
      </c>
      <c r="D14" s="131" t="s">
        <v>96</v>
      </c>
      <c r="E14" s="105" t="s">
        <v>98</v>
      </c>
      <c r="F14" s="106">
        <v>38532</v>
      </c>
      <c r="G14" s="107" t="s">
        <v>0</v>
      </c>
      <c r="H14" s="168">
        <v>12354181.21</v>
      </c>
      <c r="I14" s="169">
        <v>12354181.21</v>
      </c>
      <c r="J14" s="169">
        <v>12354181.21</v>
      </c>
      <c r="K14" s="169"/>
      <c r="L14" s="169">
        <v>6345829.9</v>
      </c>
      <c r="M14" s="169">
        <v>1274896.481</v>
      </c>
      <c r="N14" s="169"/>
      <c r="O14" s="169"/>
      <c r="P14" s="169">
        <v>6008351.31</v>
      </c>
      <c r="Q14" s="138">
        <f>P14*Sheet1!$D$3</f>
        <v>15712439.510781</v>
      </c>
      <c r="R14" s="173"/>
      <c r="S14" s="173"/>
    </row>
    <row r="15" spans="1:19" s="40" customFormat="1" ht="67.5" customHeight="1">
      <c r="A15" s="145">
        <v>8</v>
      </c>
      <c r="B15" s="104" t="s">
        <v>97</v>
      </c>
      <c r="C15" s="105" t="s">
        <v>142</v>
      </c>
      <c r="D15" s="131" t="s">
        <v>95</v>
      </c>
      <c r="E15" s="105" t="s">
        <v>98</v>
      </c>
      <c r="F15" s="106">
        <v>38532</v>
      </c>
      <c r="G15" s="107" t="s">
        <v>5</v>
      </c>
      <c r="H15" s="168">
        <v>9538196.15</v>
      </c>
      <c r="I15" s="169">
        <v>9538196.15</v>
      </c>
      <c r="J15" s="169">
        <v>9538196.15</v>
      </c>
      <c r="K15" s="169"/>
      <c r="L15" s="169"/>
      <c r="M15" s="169">
        <v>3125886.17</v>
      </c>
      <c r="N15" s="169"/>
      <c r="O15" s="169"/>
      <c r="P15" s="169">
        <v>9538196.15</v>
      </c>
      <c r="Q15" s="138">
        <f>P15</f>
        <v>9538196.15</v>
      </c>
      <c r="R15" s="173"/>
      <c r="S15" s="173"/>
    </row>
    <row r="16" spans="1:19" s="40" customFormat="1" ht="48" customHeight="1">
      <c r="A16" s="144">
        <v>9</v>
      </c>
      <c r="B16" s="104" t="s">
        <v>137</v>
      </c>
      <c r="C16" s="105" t="s">
        <v>143</v>
      </c>
      <c r="D16" s="131" t="s">
        <v>54</v>
      </c>
      <c r="E16" s="105" t="s">
        <v>58</v>
      </c>
      <c r="F16" s="106">
        <v>38747</v>
      </c>
      <c r="G16" s="107" t="s">
        <v>0</v>
      </c>
      <c r="H16" s="168">
        <v>722654.22</v>
      </c>
      <c r="I16" s="169">
        <v>722654.22</v>
      </c>
      <c r="J16" s="169">
        <v>722654.22</v>
      </c>
      <c r="K16" s="169"/>
      <c r="L16" s="169">
        <v>239949.34</v>
      </c>
      <c r="M16" s="169"/>
      <c r="N16" s="169"/>
      <c r="O16" s="169"/>
      <c r="P16" s="169">
        <v>482704.88</v>
      </c>
      <c r="Q16" s="138">
        <f>P16*Sheet1!$D$3</f>
        <v>1262321.531688</v>
      </c>
      <c r="R16" s="173"/>
      <c r="S16" s="173"/>
    </row>
    <row r="17" spans="1:19" s="40" customFormat="1" ht="38.25" customHeight="1">
      <c r="A17" s="145">
        <v>10</v>
      </c>
      <c r="B17" s="104" t="s">
        <v>137</v>
      </c>
      <c r="C17" s="105" t="s">
        <v>55</v>
      </c>
      <c r="D17" s="131" t="s">
        <v>56</v>
      </c>
      <c r="E17" s="105" t="s">
        <v>59</v>
      </c>
      <c r="F17" s="106">
        <v>38747</v>
      </c>
      <c r="G17" s="107" t="s">
        <v>1</v>
      </c>
      <c r="H17" s="168">
        <v>549722.81</v>
      </c>
      <c r="I17" s="169">
        <v>549722.81</v>
      </c>
      <c r="J17" s="169">
        <v>549722.81</v>
      </c>
      <c r="K17" s="169"/>
      <c r="L17" s="169"/>
      <c r="M17" s="169"/>
      <c r="N17" s="169"/>
      <c r="O17" s="169"/>
      <c r="P17" s="169">
        <v>549722.81</v>
      </c>
      <c r="Q17" s="138">
        <f>P17*Sheet1!$B$3</f>
        <v>1665989.9479860002</v>
      </c>
      <c r="R17" s="173"/>
      <c r="S17" s="173"/>
    </row>
    <row r="18" spans="1:19" ht="47.25" customHeight="1">
      <c r="A18" s="144">
        <v>11</v>
      </c>
      <c r="B18" s="104" t="s">
        <v>137</v>
      </c>
      <c r="C18" s="105" t="s">
        <v>88</v>
      </c>
      <c r="D18" s="131" t="s">
        <v>39</v>
      </c>
      <c r="E18" s="105" t="s">
        <v>59</v>
      </c>
      <c r="F18" s="106">
        <v>38747</v>
      </c>
      <c r="G18" s="107" t="s">
        <v>1</v>
      </c>
      <c r="H18" s="168">
        <v>1207782.41</v>
      </c>
      <c r="I18" s="169">
        <v>1207782.41</v>
      </c>
      <c r="J18" s="169">
        <v>1207782.41</v>
      </c>
      <c r="K18" s="169"/>
      <c r="L18" s="169">
        <v>455841.24</v>
      </c>
      <c r="M18" s="169"/>
      <c r="N18" s="169"/>
      <c r="O18" s="169"/>
      <c r="P18" s="169">
        <v>751941.17</v>
      </c>
      <c r="Q18" s="138">
        <f>P18*Sheet1!$B$3</f>
        <v>2278832.909802</v>
      </c>
      <c r="R18" s="173"/>
      <c r="S18" s="173"/>
    </row>
    <row r="19" spans="1:19" s="40" customFormat="1" ht="39.75" customHeight="1">
      <c r="A19" s="145">
        <v>12</v>
      </c>
      <c r="B19" s="104" t="s">
        <v>137</v>
      </c>
      <c r="C19" s="105" t="s">
        <v>46</v>
      </c>
      <c r="D19" s="131" t="s">
        <v>47</v>
      </c>
      <c r="E19" s="105" t="s">
        <v>59</v>
      </c>
      <c r="F19" s="106">
        <v>38901</v>
      </c>
      <c r="G19" s="107" t="s">
        <v>1</v>
      </c>
      <c r="H19" s="168">
        <v>8313250.19</v>
      </c>
      <c r="I19" s="169">
        <v>8313250.19</v>
      </c>
      <c r="J19" s="169">
        <v>8313250.19</v>
      </c>
      <c r="K19" s="169"/>
      <c r="L19" s="169">
        <v>2493975</v>
      </c>
      <c r="M19" s="169">
        <v>728955.91</v>
      </c>
      <c r="N19" s="169"/>
      <c r="O19" s="169"/>
      <c r="P19" s="169">
        <v>5819275.19</v>
      </c>
      <c r="Q19" s="138">
        <f>P19*Sheet1!$B$3</f>
        <v>17635895.390814003</v>
      </c>
      <c r="R19" s="173"/>
      <c r="S19" s="173"/>
    </row>
    <row r="20" spans="1:19" ht="49.5" customHeight="1">
      <c r="A20" s="144">
        <v>13</v>
      </c>
      <c r="B20" s="104" t="s">
        <v>137</v>
      </c>
      <c r="C20" s="105" t="s">
        <v>116</v>
      </c>
      <c r="D20" s="131" t="s">
        <v>36</v>
      </c>
      <c r="E20" s="105" t="s">
        <v>59</v>
      </c>
      <c r="F20" s="106">
        <v>38943</v>
      </c>
      <c r="G20" s="107" t="s">
        <v>1</v>
      </c>
      <c r="H20" s="168">
        <v>10000000</v>
      </c>
      <c r="I20" s="169">
        <v>10000000</v>
      </c>
      <c r="J20" s="169">
        <v>10000000</v>
      </c>
      <c r="K20" s="169"/>
      <c r="L20" s="169">
        <v>4999999.95</v>
      </c>
      <c r="M20" s="169">
        <v>1167226.285</v>
      </c>
      <c r="N20" s="169"/>
      <c r="O20" s="169"/>
      <c r="P20" s="169">
        <v>5000000.05</v>
      </c>
      <c r="Q20" s="138">
        <f>P20*Sheet1!$B$3</f>
        <v>15153000.15153</v>
      </c>
      <c r="R20" s="173"/>
      <c r="S20" s="173"/>
    </row>
    <row r="21" spans="1:19" s="152" customFormat="1" ht="28.5" customHeight="1" hidden="1">
      <c r="A21" s="151"/>
      <c r="B21" s="124" t="s">
        <v>53</v>
      </c>
      <c r="C21" s="125" t="s">
        <v>33</v>
      </c>
      <c r="D21" s="147"/>
      <c r="E21" s="125" t="s">
        <v>66</v>
      </c>
      <c r="F21" s="108">
        <v>39115</v>
      </c>
      <c r="G21" s="126" t="s">
        <v>4</v>
      </c>
      <c r="H21" s="148"/>
      <c r="I21" s="140"/>
      <c r="J21" s="140"/>
      <c r="K21" s="140"/>
      <c r="L21" s="140"/>
      <c r="M21" s="140"/>
      <c r="N21" s="140"/>
      <c r="O21" s="140"/>
      <c r="P21" s="140"/>
      <c r="Q21" s="139"/>
      <c r="R21" s="173"/>
      <c r="S21" s="173"/>
    </row>
    <row r="22" spans="1:19" s="40" customFormat="1" ht="42" customHeight="1">
      <c r="A22" s="144">
        <f>A20+1</f>
        <v>14</v>
      </c>
      <c r="B22" s="104" t="s">
        <v>50</v>
      </c>
      <c r="C22" s="105" t="s">
        <v>106</v>
      </c>
      <c r="D22" s="131" t="s">
        <v>37</v>
      </c>
      <c r="E22" s="105" t="s">
        <v>63</v>
      </c>
      <c r="F22" s="106">
        <v>39150</v>
      </c>
      <c r="G22" s="107" t="s">
        <v>1</v>
      </c>
      <c r="H22" s="168">
        <v>17079043.17</v>
      </c>
      <c r="I22" s="169">
        <v>17079043.17</v>
      </c>
      <c r="J22" s="169">
        <v>17079043.17</v>
      </c>
      <c r="K22" s="169"/>
      <c r="L22" s="169">
        <v>852000</v>
      </c>
      <c r="M22" s="169">
        <v>1223783.812</v>
      </c>
      <c r="N22" s="169"/>
      <c r="O22" s="169"/>
      <c r="P22" s="169">
        <v>16227043.17</v>
      </c>
      <c r="Q22" s="138">
        <f>P22*Sheet1!$B$3</f>
        <v>49177677.031002</v>
      </c>
      <c r="R22" s="173"/>
      <c r="S22" s="173"/>
    </row>
    <row r="23" spans="1:19" s="40" customFormat="1" ht="39.75" customHeight="1">
      <c r="A23" s="145">
        <f>A22+1</f>
        <v>15</v>
      </c>
      <c r="B23" s="104" t="s">
        <v>144</v>
      </c>
      <c r="C23" s="105" t="s">
        <v>26</v>
      </c>
      <c r="D23" s="131" t="s">
        <v>27</v>
      </c>
      <c r="E23" s="105" t="s">
        <v>61</v>
      </c>
      <c r="F23" s="106">
        <v>39212</v>
      </c>
      <c r="G23" s="107" t="s">
        <v>0</v>
      </c>
      <c r="H23" s="168">
        <v>10000000</v>
      </c>
      <c r="I23" s="169">
        <v>10000000</v>
      </c>
      <c r="J23" s="169">
        <v>10000000</v>
      </c>
      <c r="K23" s="169"/>
      <c r="L23" s="169">
        <v>9285714.23</v>
      </c>
      <c r="M23" s="169">
        <v>1286019.561</v>
      </c>
      <c r="N23" s="169"/>
      <c r="O23" s="169"/>
      <c r="P23" s="169">
        <v>714285.77</v>
      </c>
      <c r="Q23" s="138">
        <f>P23*Sheet1!$D$3</f>
        <v>1867928.717127</v>
      </c>
      <c r="R23" s="173"/>
      <c r="S23" s="173"/>
    </row>
    <row r="24" spans="1:19" ht="36" customHeight="1">
      <c r="A24" s="145">
        <f>A23+1</f>
        <v>16</v>
      </c>
      <c r="B24" s="104" t="s">
        <v>145</v>
      </c>
      <c r="C24" s="105" t="s">
        <v>72</v>
      </c>
      <c r="D24" s="131" t="s">
        <v>32</v>
      </c>
      <c r="E24" s="105" t="s">
        <v>65</v>
      </c>
      <c r="F24" s="106">
        <v>39799</v>
      </c>
      <c r="G24" s="107" t="s">
        <v>3</v>
      </c>
      <c r="H24" s="168">
        <v>2954862209</v>
      </c>
      <c r="I24" s="195">
        <v>2954862209</v>
      </c>
      <c r="J24" s="169">
        <v>2954862209</v>
      </c>
      <c r="K24" s="169"/>
      <c r="L24" s="169">
        <v>1811044565.904</v>
      </c>
      <c r="M24" s="169">
        <v>458560680.773</v>
      </c>
      <c r="N24" s="169"/>
      <c r="O24" s="169"/>
      <c r="P24" s="169">
        <v>1143817643.096</v>
      </c>
      <c r="Q24" s="138">
        <f>P24*Sheet1!$F$3</f>
        <v>26373003.39686447</v>
      </c>
      <c r="R24" s="173"/>
      <c r="S24" s="173"/>
    </row>
    <row r="25" spans="1:19" ht="33.75" customHeight="1">
      <c r="A25" s="145">
        <f>A24+1</f>
        <v>17</v>
      </c>
      <c r="B25" s="104" t="s">
        <v>146</v>
      </c>
      <c r="C25" s="105" t="s">
        <v>147</v>
      </c>
      <c r="D25" s="131" t="s">
        <v>31</v>
      </c>
      <c r="E25" s="105" t="s">
        <v>64</v>
      </c>
      <c r="F25" s="106">
        <v>39843</v>
      </c>
      <c r="G25" s="107" t="s">
        <v>1</v>
      </c>
      <c r="H25" s="168">
        <v>4690000</v>
      </c>
      <c r="I25" s="169">
        <v>4690000</v>
      </c>
      <c r="J25" s="169">
        <v>4690000</v>
      </c>
      <c r="K25" s="169"/>
      <c r="L25" s="169">
        <v>1204759</v>
      </c>
      <c r="M25" s="169">
        <v>456652.44</v>
      </c>
      <c r="N25" s="169"/>
      <c r="O25" s="169"/>
      <c r="P25" s="169">
        <v>3485241</v>
      </c>
      <c r="Q25" s="138">
        <f>P25*Sheet1!$B$3</f>
        <v>10562371.3746</v>
      </c>
      <c r="R25" s="173"/>
      <c r="S25" s="173"/>
    </row>
    <row r="26" spans="1:19" s="40" customFormat="1" ht="28.5" customHeight="1" hidden="1">
      <c r="A26" s="144"/>
      <c r="B26" s="124" t="s">
        <v>50</v>
      </c>
      <c r="C26" s="125" t="s">
        <v>20</v>
      </c>
      <c r="D26" s="132"/>
      <c r="E26" s="125" t="s">
        <v>61</v>
      </c>
      <c r="F26" s="108">
        <v>39862</v>
      </c>
      <c r="G26" s="126" t="s">
        <v>1</v>
      </c>
      <c r="H26" s="137">
        <v>0</v>
      </c>
      <c r="I26" s="140">
        <v>0</v>
      </c>
      <c r="J26" s="140">
        <v>0</v>
      </c>
      <c r="K26" s="140"/>
      <c r="L26" s="140">
        <v>0</v>
      </c>
      <c r="M26" s="140">
        <v>0</v>
      </c>
      <c r="N26" s="140"/>
      <c r="O26" s="140"/>
      <c r="P26" s="140"/>
      <c r="Q26" s="139">
        <f>P26*Sheet1!$B$3</f>
        <v>0</v>
      </c>
      <c r="R26" s="173"/>
      <c r="S26" s="173"/>
    </row>
    <row r="27" spans="1:19" s="40" customFormat="1" ht="51" customHeight="1">
      <c r="A27" s="145">
        <f>A25+1</f>
        <v>18</v>
      </c>
      <c r="B27" s="104" t="s">
        <v>148</v>
      </c>
      <c r="C27" s="105" t="s">
        <v>131</v>
      </c>
      <c r="D27" s="131" t="s">
        <v>45</v>
      </c>
      <c r="E27" s="105" t="s">
        <v>63</v>
      </c>
      <c r="F27" s="106">
        <v>39909</v>
      </c>
      <c r="G27" s="107" t="s">
        <v>1</v>
      </c>
      <c r="H27" s="168">
        <v>10000000</v>
      </c>
      <c r="I27" s="169">
        <v>6700000</v>
      </c>
      <c r="J27" s="169">
        <v>6700000</v>
      </c>
      <c r="K27" s="169"/>
      <c r="L27" s="169">
        <v>2009700</v>
      </c>
      <c r="M27" s="169">
        <v>874214.158</v>
      </c>
      <c r="N27" s="169"/>
      <c r="O27" s="169"/>
      <c r="P27" s="169">
        <v>4690300</v>
      </c>
      <c r="Q27" s="138">
        <f>P27*Sheet1!$B$3</f>
        <v>14214423.180000002</v>
      </c>
      <c r="R27" s="173"/>
      <c r="S27" s="173"/>
    </row>
    <row r="28" spans="1:19" s="40" customFormat="1" ht="46.5" customHeight="1">
      <c r="A28" s="144">
        <f>A27+1</f>
        <v>19</v>
      </c>
      <c r="B28" s="104" t="s">
        <v>50</v>
      </c>
      <c r="C28" s="105" t="s">
        <v>129</v>
      </c>
      <c r="D28" s="131" t="s">
        <v>87</v>
      </c>
      <c r="E28" s="105" t="s">
        <v>63</v>
      </c>
      <c r="F28" s="106">
        <v>39909</v>
      </c>
      <c r="G28" s="107" t="s">
        <v>1</v>
      </c>
      <c r="H28" s="168">
        <v>38300000</v>
      </c>
      <c r="I28" s="169">
        <v>38299257.82</v>
      </c>
      <c r="J28" s="169">
        <v>38299257.82</v>
      </c>
      <c r="K28" s="169"/>
      <c r="L28" s="169">
        <v>11490300</v>
      </c>
      <c r="M28" s="169">
        <v>5463192.548</v>
      </c>
      <c r="N28" s="169"/>
      <c r="O28" s="169"/>
      <c r="P28" s="169">
        <v>26808957.82</v>
      </c>
      <c r="Q28" s="138">
        <f>P28*Sheet1!$B$3</f>
        <v>81247227.56929201</v>
      </c>
      <c r="R28" s="173"/>
      <c r="S28" s="173"/>
    </row>
    <row r="29" spans="1:19" s="40" customFormat="1" ht="54" customHeight="1" hidden="1">
      <c r="A29" s="146"/>
      <c r="B29" s="124" t="s">
        <v>144</v>
      </c>
      <c r="C29" s="125" t="s">
        <v>71</v>
      </c>
      <c r="D29" s="147"/>
      <c r="E29" s="125" t="s">
        <v>61</v>
      </c>
      <c r="F29" s="108">
        <v>40042</v>
      </c>
      <c r="G29" s="126" t="s">
        <v>5</v>
      </c>
      <c r="H29" s="163"/>
      <c r="I29" s="170"/>
      <c r="J29" s="170"/>
      <c r="K29" s="170"/>
      <c r="L29" s="170"/>
      <c r="M29" s="170"/>
      <c r="N29" s="170"/>
      <c r="O29" s="170"/>
      <c r="P29" s="170"/>
      <c r="Q29" s="139">
        <f>P29</f>
        <v>0</v>
      </c>
      <c r="R29" s="173"/>
      <c r="S29" s="173"/>
    </row>
    <row r="30" spans="1:19" s="149" customFormat="1" ht="40.5" customHeight="1" hidden="1">
      <c r="A30" s="146"/>
      <c r="B30" s="124" t="s">
        <v>51</v>
      </c>
      <c r="C30" s="125" t="s">
        <v>49</v>
      </c>
      <c r="D30" s="147"/>
      <c r="E30" s="125" t="s">
        <v>61</v>
      </c>
      <c r="F30" s="108">
        <v>40085</v>
      </c>
      <c r="G30" s="126" t="s">
        <v>1</v>
      </c>
      <c r="H30" s="148"/>
      <c r="I30" s="140"/>
      <c r="J30" s="140"/>
      <c r="K30" s="140"/>
      <c r="L30" s="140"/>
      <c r="M30" s="140"/>
      <c r="N30" s="140"/>
      <c r="O30" s="140"/>
      <c r="P30" s="140"/>
      <c r="Q30" s="139">
        <f>P30*Sheet1!$B$3</f>
        <v>0</v>
      </c>
      <c r="R30" s="173"/>
      <c r="S30" s="173"/>
    </row>
    <row r="31" spans="1:19" s="149" customFormat="1" ht="40.5" customHeight="1" hidden="1">
      <c r="A31" s="146"/>
      <c r="B31" s="124" t="s">
        <v>52</v>
      </c>
      <c r="C31" s="158" t="s">
        <v>25</v>
      </c>
      <c r="D31" s="147"/>
      <c r="E31" s="125" t="s">
        <v>61</v>
      </c>
      <c r="F31" s="108">
        <v>40085</v>
      </c>
      <c r="G31" s="126" t="s">
        <v>1</v>
      </c>
      <c r="H31" s="148"/>
      <c r="I31" s="140"/>
      <c r="J31" s="140"/>
      <c r="K31" s="140"/>
      <c r="L31" s="140"/>
      <c r="M31" s="140"/>
      <c r="N31" s="140"/>
      <c r="O31" s="140"/>
      <c r="P31" s="140"/>
      <c r="Q31" s="139">
        <f>P31*Sheet1!$B$3</f>
        <v>0</v>
      </c>
      <c r="R31" s="173"/>
      <c r="S31" s="173"/>
    </row>
    <row r="32" spans="1:19" s="40" customFormat="1" ht="36.75" customHeight="1">
      <c r="A32" s="144">
        <f>A28+1</f>
        <v>20</v>
      </c>
      <c r="B32" s="104" t="s">
        <v>149</v>
      </c>
      <c r="C32" s="105" t="s">
        <v>128</v>
      </c>
      <c r="D32" s="131" t="s">
        <v>30</v>
      </c>
      <c r="E32" s="105" t="s">
        <v>62</v>
      </c>
      <c r="F32" s="106">
        <v>40375</v>
      </c>
      <c r="G32" s="107" t="s">
        <v>1</v>
      </c>
      <c r="H32" s="168">
        <v>82476264.88</v>
      </c>
      <c r="I32" s="169">
        <v>82476264.87</v>
      </c>
      <c r="J32" s="169">
        <v>82476264.88</v>
      </c>
      <c r="K32" s="169"/>
      <c r="L32" s="169">
        <v>14993486.771</v>
      </c>
      <c r="M32" s="169">
        <v>3163742.79</v>
      </c>
      <c r="N32" s="169"/>
      <c r="O32" s="169"/>
      <c r="P32" s="169">
        <v>67482778.109</v>
      </c>
      <c r="Q32" s="138">
        <f>P32*Sheet1!$B$3</f>
        <v>204513307.3371354</v>
      </c>
      <c r="R32" s="173"/>
      <c r="S32" s="173"/>
    </row>
    <row r="33" spans="1:19" s="149" customFormat="1" ht="36.75" customHeight="1" hidden="1">
      <c r="A33" s="146"/>
      <c r="B33" s="124" t="s">
        <v>149</v>
      </c>
      <c r="C33" s="125" t="s">
        <v>90</v>
      </c>
      <c r="D33" s="147"/>
      <c r="E33" s="125" t="s">
        <v>63</v>
      </c>
      <c r="F33" s="108">
        <v>40375</v>
      </c>
      <c r="G33" s="126" t="s">
        <v>1</v>
      </c>
      <c r="H33" s="148">
        <v>0</v>
      </c>
      <c r="I33" s="140"/>
      <c r="J33" s="140"/>
      <c r="K33" s="140"/>
      <c r="L33" s="140"/>
      <c r="M33" s="140"/>
      <c r="N33" s="140"/>
      <c r="O33" s="140"/>
      <c r="P33" s="140"/>
      <c r="Q33" s="139"/>
      <c r="R33" s="173"/>
      <c r="S33" s="173"/>
    </row>
    <row r="34" spans="1:19" s="40" customFormat="1" ht="36.75" customHeight="1">
      <c r="A34" s="144">
        <f>A32+1</f>
        <v>21</v>
      </c>
      <c r="B34" s="104" t="s">
        <v>149</v>
      </c>
      <c r="C34" s="105" t="s">
        <v>127</v>
      </c>
      <c r="D34" s="131" t="s">
        <v>22</v>
      </c>
      <c r="E34" s="105" t="s">
        <v>61</v>
      </c>
      <c r="F34" s="106">
        <v>40375</v>
      </c>
      <c r="G34" s="107" t="s">
        <v>1</v>
      </c>
      <c r="H34" s="168">
        <v>82691647.35</v>
      </c>
      <c r="I34" s="169">
        <v>59193644.91</v>
      </c>
      <c r="J34" s="169">
        <v>59193644.91</v>
      </c>
      <c r="K34" s="169"/>
      <c r="L34" s="169">
        <v>24317716.61</v>
      </c>
      <c r="M34" s="169">
        <v>3417197.68</v>
      </c>
      <c r="N34" s="169">
        <v>2000000</v>
      </c>
      <c r="O34" s="169"/>
      <c r="P34" s="169">
        <v>34875928.3</v>
      </c>
      <c r="Q34" s="138">
        <f>P34*Sheet1!$B$3</f>
        <v>105694988.30598</v>
      </c>
      <c r="R34" s="173"/>
      <c r="S34" s="173"/>
    </row>
    <row r="35" spans="1:19" s="40" customFormat="1" ht="39" customHeight="1">
      <c r="A35" s="144">
        <f>A34+1</f>
        <v>22</v>
      </c>
      <c r="B35" s="104" t="s">
        <v>148</v>
      </c>
      <c r="C35" s="105" t="s">
        <v>17</v>
      </c>
      <c r="D35" s="131" t="s">
        <v>18</v>
      </c>
      <c r="E35" s="105" t="s">
        <v>61</v>
      </c>
      <c r="F35" s="106">
        <v>40379</v>
      </c>
      <c r="G35" s="107" t="s">
        <v>1</v>
      </c>
      <c r="H35" s="168">
        <v>3000000</v>
      </c>
      <c r="I35" s="169">
        <v>3000000</v>
      </c>
      <c r="J35" s="169">
        <v>30000</v>
      </c>
      <c r="K35" s="169"/>
      <c r="L35" s="169">
        <v>12500</v>
      </c>
      <c r="M35" s="169">
        <v>129960.74</v>
      </c>
      <c r="N35" s="169"/>
      <c r="O35" s="169"/>
      <c r="P35" s="169">
        <v>17500</v>
      </c>
      <c r="Q35" s="138">
        <f>P35*Sheet1!$B$3</f>
        <v>53035.5</v>
      </c>
      <c r="R35" s="173"/>
      <c r="S35" s="173"/>
    </row>
    <row r="36" spans="1:19" s="40" customFormat="1" ht="28.5" customHeight="1" hidden="1">
      <c r="A36" s="144"/>
      <c r="B36" s="124" t="s">
        <v>150</v>
      </c>
      <c r="C36" s="125" t="s">
        <v>73</v>
      </c>
      <c r="D36" s="147"/>
      <c r="E36" s="125" t="s">
        <v>68</v>
      </c>
      <c r="F36" s="108">
        <v>40389</v>
      </c>
      <c r="G36" s="126" t="s">
        <v>0</v>
      </c>
      <c r="H36" s="168"/>
      <c r="I36" s="140"/>
      <c r="J36" s="140"/>
      <c r="K36" s="140"/>
      <c r="L36" s="140"/>
      <c r="M36" s="140"/>
      <c r="N36" s="140"/>
      <c r="O36" s="140"/>
      <c r="P36" s="140">
        <v>-0.001</v>
      </c>
      <c r="Q36" s="138">
        <f>P36*Sheet1!$D$3</f>
        <v>-0.0026151</v>
      </c>
      <c r="R36" s="173"/>
      <c r="S36" s="173"/>
    </row>
    <row r="37" spans="1:19" s="40" customFormat="1" ht="28.5" customHeight="1" hidden="1">
      <c r="A37" s="146"/>
      <c r="B37" s="124" t="s">
        <v>144</v>
      </c>
      <c r="C37" s="125" t="s">
        <v>21</v>
      </c>
      <c r="D37" s="147"/>
      <c r="E37" s="125" t="s">
        <v>61</v>
      </c>
      <c r="F37" s="108">
        <v>40417</v>
      </c>
      <c r="G37" s="126" t="s">
        <v>1</v>
      </c>
      <c r="H37" s="163"/>
      <c r="I37" s="170"/>
      <c r="J37" s="170"/>
      <c r="K37" s="170"/>
      <c r="L37" s="170"/>
      <c r="M37" s="170"/>
      <c r="N37" s="170"/>
      <c r="O37" s="170"/>
      <c r="P37" s="170"/>
      <c r="Q37" s="139">
        <f>P37*Sheet1!$B$3</f>
        <v>0</v>
      </c>
      <c r="R37" s="173"/>
      <c r="S37" s="173"/>
    </row>
    <row r="38" spans="1:19" s="40" customFormat="1" ht="59.25" customHeight="1">
      <c r="A38" s="144">
        <f>A35+1</f>
        <v>23</v>
      </c>
      <c r="B38" s="104" t="s">
        <v>151</v>
      </c>
      <c r="C38" s="110" t="s">
        <v>126</v>
      </c>
      <c r="D38" s="131" t="s">
        <v>14</v>
      </c>
      <c r="E38" s="105" t="s">
        <v>60</v>
      </c>
      <c r="F38" s="106">
        <v>40724</v>
      </c>
      <c r="G38" s="107" t="s">
        <v>2</v>
      </c>
      <c r="H38" s="168">
        <v>40681000</v>
      </c>
      <c r="I38" s="169">
        <v>49559548</v>
      </c>
      <c r="J38" s="169">
        <v>44090233.19</v>
      </c>
      <c r="K38" s="169"/>
      <c r="L38" s="169"/>
      <c r="M38" s="169"/>
      <c r="N38" s="169"/>
      <c r="O38" s="169"/>
      <c r="P38" s="169">
        <v>44090233.19</v>
      </c>
      <c r="Q38" s="138">
        <f>P38*Sheet1!$G$3</f>
        <v>160872839.58936456</v>
      </c>
      <c r="R38" s="173"/>
      <c r="S38" s="173"/>
    </row>
    <row r="39" spans="1:19" s="40" customFormat="1" ht="48" customHeight="1">
      <c r="A39" s="144">
        <f aca="true" t="shared" si="0" ref="A39:A45">A38+1</f>
        <v>24</v>
      </c>
      <c r="B39" s="104" t="s">
        <v>144</v>
      </c>
      <c r="C39" s="105" t="s">
        <v>70</v>
      </c>
      <c r="D39" s="131" t="s">
        <v>28</v>
      </c>
      <c r="E39" s="105" t="s">
        <v>62</v>
      </c>
      <c r="F39" s="106">
        <v>40744</v>
      </c>
      <c r="G39" s="107" t="s">
        <v>1</v>
      </c>
      <c r="H39" s="168">
        <v>20000000</v>
      </c>
      <c r="I39" s="169">
        <v>23500000</v>
      </c>
      <c r="J39" s="169">
        <v>23500000</v>
      </c>
      <c r="K39" s="169"/>
      <c r="L39" s="169">
        <v>11538.45</v>
      </c>
      <c r="M39" s="169">
        <v>587652.41</v>
      </c>
      <c r="N39" s="169"/>
      <c r="O39" s="169"/>
      <c r="P39" s="169">
        <v>23488461.55</v>
      </c>
      <c r="Q39" s="138">
        <f>P39*Sheet1!$B$3</f>
        <v>71184131.57343</v>
      </c>
      <c r="R39" s="173"/>
      <c r="S39" s="173"/>
    </row>
    <row r="40" spans="1:19" s="40" customFormat="1" ht="57.75" customHeight="1">
      <c r="A40" s="144">
        <f t="shared" si="0"/>
        <v>25</v>
      </c>
      <c r="B40" s="104" t="s">
        <v>151</v>
      </c>
      <c r="C40" s="111" t="s">
        <v>125</v>
      </c>
      <c r="D40" s="131" t="s">
        <v>19</v>
      </c>
      <c r="E40" s="105" t="s">
        <v>61</v>
      </c>
      <c r="F40" s="106">
        <v>40767</v>
      </c>
      <c r="G40" s="107" t="s">
        <v>1</v>
      </c>
      <c r="H40" s="168">
        <v>1503861.11</v>
      </c>
      <c r="I40" s="169">
        <v>1532199.11</v>
      </c>
      <c r="J40" s="169">
        <v>1532199.11</v>
      </c>
      <c r="K40" s="169"/>
      <c r="L40" s="169">
        <v>789257.361</v>
      </c>
      <c r="M40" s="169">
        <v>69216.793</v>
      </c>
      <c r="N40" s="169"/>
      <c r="O40" s="169"/>
      <c r="P40" s="169">
        <v>742941.749</v>
      </c>
      <c r="Q40" s="138">
        <f>P40*Sheet1!$B$3</f>
        <v>2251559.2645194</v>
      </c>
      <c r="R40" s="173"/>
      <c r="S40" s="173"/>
    </row>
    <row r="41" spans="1:19" s="40" customFormat="1" ht="57.75" customHeight="1">
      <c r="A41" s="144">
        <f t="shared" si="0"/>
        <v>26</v>
      </c>
      <c r="B41" s="104" t="s">
        <v>151</v>
      </c>
      <c r="C41" s="111" t="s">
        <v>108</v>
      </c>
      <c r="D41" s="131" t="s">
        <v>23</v>
      </c>
      <c r="E41" s="105" t="s">
        <v>61</v>
      </c>
      <c r="F41" s="106">
        <v>40767</v>
      </c>
      <c r="G41" s="107" t="s">
        <v>1</v>
      </c>
      <c r="H41" s="168">
        <v>2947337.97</v>
      </c>
      <c r="I41" s="169">
        <v>3054726.2</v>
      </c>
      <c r="J41" s="169">
        <v>3054726.2</v>
      </c>
      <c r="K41" s="169"/>
      <c r="L41" s="169">
        <v>1976587.58</v>
      </c>
      <c r="M41" s="169">
        <v>125250.14</v>
      </c>
      <c r="N41" s="169"/>
      <c r="O41" s="169"/>
      <c r="P41" s="169">
        <v>1078138.62</v>
      </c>
      <c r="Q41" s="138">
        <f>P41*Sheet1!$B$3</f>
        <v>3267406.9017720004</v>
      </c>
      <c r="R41" s="173"/>
      <c r="S41" s="173"/>
    </row>
    <row r="42" spans="1:19" s="40" customFormat="1" ht="57" customHeight="1">
      <c r="A42" s="144">
        <f t="shared" si="0"/>
        <v>27</v>
      </c>
      <c r="B42" s="104" t="s">
        <v>151</v>
      </c>
      <c r="C42" s="112" t="s">
        <v>124</v>
      </c>
      <c r="D42" s="131" t="s">
        <v>24</v>
      </c>
      <c r="E42" s="105" t="s">
        <v>61</v>
      </c>
      <c r="F42" s="106">
        <v>40767</v>
      </c>
      <c r="G42" s="107" t="s">
        <v>1</v>
      </c>
      <c r="H42" s="168">
        <v>2526593.15</v>
      </c>
      <c r="I42" s="169">
        <v>2620675.4</v>
      </c>
      <c r="J42" s="169">
        <v>2620675.4</v>
      </c>
      <c r="K42" s="169"/>
      <c r="L42" s="169">
        <v>1695731.18</v>
      </c>
      <c r="M42" s="169">
        <v>110093.551</v>
      </c>
      <c r="N42" s="169"/>
      <c r="O42" s="169"/>
      <c r="P42" s="169">
        <v>924944.22</v>
      </c>
      <c r="Q42" s="138">
        <f>P42*Sheet1!$B$3</f>
        <v>2803135.9531320003</v>
      </c>
      <c r="R42" s="173"/>
      <c r="S42" s="173"/>
    </row>
    <row r="43" spans="1:19" s="40" customFormat="1" ht="57" customHeight="1">
      <c r="A43" s="144">
        <f t="shared" si="0"/>
        <v>28</v>
      </c>
      <c r="B43" s="104" t="s">
        <v>151</v>
      </c>
      <c r="C43" s="105" t="s">
        <v>15</v>
      </c>
      <c r="D43" s="131" t="s">
        <v>16</v>
      </c>
      <c r="E43" s="105" t="s">
        <v>60</v>
      </c>
      <c r="F43" s="106">
        <v>40921</v>
      </c>
      <c r="G43" s="107" t="s">
        <v>2</v>
      </c>
      <c r="H43" s="168">
        <v>25047000</v>
      </c>
      <c r="I43" s="169">
        <v>25047000</v>
      </c>
      <c r="J43" s="169">
        <v>21024749.5</v>
      </c>
      <c r="K43" s="169"/>
      <c r="L43" s="169"/>
      <c r="M43" s="169"/>
      <c r="N43" s="169"/>
      <c r="O43" s="169"/>
      <c r="P43" s="169">
        <v>21024749.5</v>
      </c>
      <c r="Q43" s="138">
        <f>P43*Sheet1!$G$3</f>
        <v>76713387.72794712</v>
      </c>
      <c r="R43" s="173"/>
      <c r="S43" s="173"/>
    </row>
    <row r="44" spans="1:19" s="40" customFormat="1" ht="43.5" customHeight="1">
      <c r="A44" s="144">
        <f t="shared" si="0"/>
        <v>29</v>
      </c>
      <c r="B44" s="104" t="s">
        <v>50</v>
      </c>
      <c r="C44" s="105" t="s">
        <v>89</v>
      </c>
      <c r="D44" s="131" t="s">
        <v>40</v>
      </c>
      <c r="E44" s="105" t="s">
        <v>63</v>
      </c>
      <c r="F44" s="106">
        <v>40954</v>
      </c>
      <c r="G44" s="107" t="s">
        <v>1</v>
      </c>
      <c r="H44" s="168">
        <v>20000000</v>
      </c>
      <c r="I44" s="169">
        <v>20000000</v>
      </c>
      <c r="J44" s="169">
        <v>15463576.45</v>
      </c>
      <c r="K44" s="169"/>
      <c r="L44" s="169">
        <v>5214000</v>
      </c>
      <c r="M44" s="169">
        <v>1509905.46</v>
      </c>
      <c r="N44" s="169"/>
      <c r="O44" s="169"/>
      <c r="P44" s="169">
        <v>10249576.45</v>
      </c>
      <c r="Q44" s="138">
        <f>P44*Sheet1!$B$3</f>
        <v>31062366.389369998</v>
      </c>
      <c r="R44" s="173"/>
      <c r="S44" s="173"/>
    </row>
    <row r="45" spans="1:19" s="40" customFormat="1" ht="44.25" customHeight="1">
      <c r="A45" s="144">
        <f t="shared" si="0"/>
        <v>30</v>
      </c>
      <c r="B45" s="104" t="s">
        <v>151</v>
      </c>
      <c r="C45" s="105" t="s">
        <v>74</v>
      </c>
      <c r="D45" s="131" t="s">
        <v>29</v>
      </c>
      <c r="E45" s="105" t="s">
        <v>62</v>
      </c>
      <c r="F45" s="106">
        <v>41033</v>
      </c>
      <c r="G45" s="107" t="s">
        <v>1</v>
      </c>
      <c r="H45" s="168">
        <v>40000000</v>
      </c>
      <c r="I45" s="169">
        <v>40000000</v>
      </c>
      <c r="J45" s="169">
        <v>40000000</v>
      </c>
      <c r="K45" s="169"/>
      <c r="L45" s="169">
        <v>2187500</v>
      </c>
      <c r="M45" s="169">
        <v>1532922.33</v>
      </c>
      <c r="N45" s="169"/>
      <c r="O45" s="169"/>
      <c r="P45" s="169">
        <v>37812500</v>
      </c>
      <c r="Q45" s="138">
        <f>P45*Sheet1!$B$3</f>
        <v>114594562.5</v>
      </c>
      <c r="R45" s="173"/>
      <c r="S45" s="173"/>
    </row>
    <row r="46" spans="1:19" s="40" customFormat="1" ht="39.75" customHeight="1" hidden="1">
      <c r="A46" s="144"/>
      <c r="B46" s="124" t="s">
        <v>48</v>
      </c>
      <c r="C46" s="125" t="s">
        <v>75</v>
      </c>
      <c r="D46" s="132"/>
      <c r="E46" s="125" t="s">
        <v>62</v>
      </c>
      <c r="F46" s="108">
        <v>41033</v>
      </c>
      <c r="G46" s="126" t="s">
        <v>1</v>
      </c>
      <c r="H46" s="137">
        <v>0</v>
      </c>
      <c r="I46" s="140">
        <v>0</v>
      </c>
      <c r="J46" s="140">
        <v>0</v>
      </c>
      <c r="K46" s="140"/>
      <c r="L46" s="140">
        <v>0</v>
      </c>
      <c r="M46" s="140">
        <v>0</v>
      </c>
      <c r="N46" s="140"/>
      <c r="O46" s="140"/>
      <c r="P46" s="140">
        <v>0</v>
      </c>
      <c r="Q46" s="139">
        <v>0</v>
      </c>
      <c r="R46" s="173"/>
      <c r="S46" s="173"/>
    </row>
    <row r="47" spans="1:19" s="40" customFormat="1" ht="53.25" customHeight="1">
      <c r="A47" s="145">
        <f>A45+1</f>
        <v>31</v>
      </c>
      <c r="B47" s="104" t="s">
        <v>50</v>
      </c>
      <c r="C47" s="105" t="s">
        <v>69</v>
      </c>
      <c r="D47" s="131" t="s">
        <v>41</v>
      </c>
      <c r="E47" s="105" t="s">
        <v>63</v>
      </c>
      <c r="F47" s="106">
        <v>41190</v>
      </c>
      <c r="G47" s="107" t="s">
        <v>1</v>
      </c>
      <c r="H47" s="168">
        <v>6988338.99</v>
      </c>
      <c r="I47" s="169">
        <v>6988338.99</v>
      </c>
      <c r="J47" s="169">
        <v>389264.4</v>
      </c>
      <c r="K47" s="169"/>
      <c r="L47" s="169"/>
      <c r="M47" s="169">
        <v>48356.71</v>
      </c>
      <c r="N47" s="169"/>
      <c r="O47" s="169"/>
      <c r="P47" s="169">
        <v>389264.4</v>
      </c>
      <c r="Q47" s="138">
        <f>P47*Sheet1!$B$3</f>
        <v>1179704.6906400002</v>
      </c>
      <c r="R47" s="173"/>
      <c r="S47" s="173"/>
    </row>
    <row r="48" spans="1:19" s="40" customFormat="1" ht="50.25" customHeight="1">
      <c r="A48" s="144">
        <f>A47+1</f>
        <v>32</v>
      </c>
      <c r="B48" s="104" t="s">
        <v>151</v>
      </c>
      <c r="C48" s="105" t="s">
        <v>117</v>
      </c>
      <c r="D48" s="131" t="s">
        <v>107</v>
      </c>
      <c r="E48" s="105" t="s">
        <v>62</v>
      </c>
      <c r="F48" s="106">
        <v>41604</v>
      </c>
      <c r="G48" s="107" t="s">
        <v>1</v>
      </c>
      <c r="H48" s="168">
        <v>40000000</v>
      </c>
      <c r="I48" s="169">
        <v>40000000</v>
      </c>
      <c r="J48" s="169">
        <v>31577529.22</v>
      </c>
      <c r="K48" s="169"/>
      <c r="L48" s="169"/>
      <c r="M48" s="169">
        <v>1553623.59</v>
      </c>
      <c r="N48" s="169"/>
      <c r="O48" s="169"/>
      <c r="P48" s="169">
        <v>31577529.22</v>
      </c>
      <c r="Q48" s="138">
        <f>P48*Sheet1!$B$3</f>
        <v>95698860.054132</v>
      </c>
      <c r="R48" s="173"/>
      <c r="S48" s="173"/>
    </row>
    <row r="49" spans="1:19" s="40" customFormat="1" ht="40.5" customHeight="1">
      <c r="A49" s="144">
        <f>A48+1</f>
        <v>33</v>
      </c>
      <c r="B49" s="104" t="s">
        <v>137</v>
      </c>
      <c r="C49" s="109" t="s">
        <v>78</v>
      </c>
      <c r="D49" s="131" t="s">
        <v>79</v>
      </c>
      <c r="E49" s="105" t="s">
        <v>61</v>
      </c>
      <c r="F49" s="106">
        <v>41696</v>
      </c>
      <c r="G49" s="107" t="s">
        <v>1</v>
      </c>
      <c r="H49" s="168">
        <v>25205000</v>
      </c>
      <c r="I49" s="169">
        <v>25205000</v>
      </c>
      <c r="J49" s="169">
        <v>21797400.46</v>
      </c>
      <c r="K49" s="169"/>
      <c r="L49" s="169">
        <v>2298090.49</v>
      </c>
      <c r="M49" s="169">
        <v>757714.968</v>
      </c>
      <c r="N49" s="169"/>
      <c r="O49" s="169"/>
      <c r="P49" s="169">
        <v>19499309.98</v>
      </c>
      <c r="Q49" s="138">
        <f>P49*Sheet1!$B$3</f>
        <v>59094608.82538801</v>
      </c>
      <c r="R49" s="173"/>
      <c r="S49" s="173"/>
    </row>
    <row r="50" spans="1:19" s="40" customFormat="1" ht="48.75" customHeight="1">
      <c r="A50" s="144">
        <f>A49+1</f>
        <v>34</v>
      </c>
      <c r="B50" s="104" t="s">
        <v>151</v>
      </c>
      <c r="C50" s="105" t="s">
        <v>76</v>
      </c>
      <c r="D50" s="131" t="s">
        <v>77</v>
      </c>
      <c r="E50" s="105" t="s">
        <v>60</v>
      </c>
      <c r="F50" s="106">
        <v>41705</v>
      </c>
      <c r="G50" s="107" t="s">
        <v>2</v>
      </c>
      <c r="H50" s="168">
        <v>64205000</v>
      </c>
      <c r="I50" s="169">
        <v>64205000</v>
      </c>
      <c r="J50" s="169">
        <v>31814821.4</v>
      </c>
      <c r="K50" s="169"/>
      <c r="L50" s="169"/>
      <c r="M50" s="169"/>
      <c r="N50" s="169"/>
      <c r="O50" s="169"/>
      <c r="P50" s="169">
        <v>31814821.4</v>
      </c>
      <c r="Q50" s="138">
        <f>P50*Sheet1!$G$3</f>
        <v>116083320.25804108</v>
      </c>
      <c r="R50" s="173"/>
      <c r="S50" s="173"/>
    </row>
    <row r="51" spans="1:19" s="40" customFormat="1" ht="44.25" customHeight="1">
      <c r="A51" s="144">
        <f>A50+1</f>
        <v>35</v>
      </c>
      <c r="B51" s="104" t="s">
        <v>137</v>
      </c>
      <c r="C51" s="105" t="s">
        <v>134</v>
      </c>
      <c r="D51" s="131" t="s">
        <v>83</v>
      </c>
      <c r="E51" s="105" t="s">
        <v>60</v>
      </c>
      <c r="F51" s="106">
        <v>41715</v>
      </c>
      <c r="G51" s="107" t="s">
        <v>2</v>
      </c>
      <c r="H51" s="168">
        <v>29690000</v>
      </c>
      <c r="I51" s="169">
        <v>30981000</v>
      </c>
      <c r="J51" s="169">
        <v>30981000</v>
      </c>
      <c r="K51" s="169"/>
      <c r="L51" s="169"/>
      <c r="M51" s="169">
        <v>719346.93</v>
      </c>
      <c r="N51" s="169"/>
      <c r="O51" s="169"/>
      <c r="P51" s="169">
        <v>30981000</v>
      </c>
      <c r="Q51" s="138">
        <f>P51*Sheet1!$G$3</f>
        <v>113040940.87777501</v>
      </c>
      <c r="R51" s="173"/>
      <c r="S51" s="173"/>
    </row>
    <row r="52" spans="1:19" s="40" customFormat="1" ht="40.5" customHeight="1">
      <c r="A52" s="144">
        <f aca="true" t="shared" si="1" ref="A52:A57">A51+1</f>
        <v>36</v>
      </c>
      <c r="B52" s="104" t="s">
        <v>137</v>
      </c>
      <c r="C52" s="105" t="s">
        <v>123</v>
      </c>
      <c r="D52" s="131" t="s">
        <v>80</v>
      </c>
      <c r="E52" s="105" t="s">
        <v>59</v>
      </c>
      <c r="F52" s="106">
        <v>41758</v>
      </c>
      <c r="G52" s="107" t="s">
        <v>1</v>
      </c>
      <c r="H52" s="168">
        <v>35000000</v>
      </c>
      <c r="I52" s="169">
        <v>35000000</v>
      </c>
      <c r="J52" s="169">
        <v>30189156.57</v>
      </c>
      <c r="K52" s="169"/>
      <c r="L52" s="169">
        <v>4660000</v>
      </c>
      <c r="M52" s="169">
        <v>1731710.12</v>
      </c>
      <c r="N52" s="169"/>
      <c r="O52" s="169"/>
      <c r="P52" s="169">
        <v>25529156.57</v>
      </c>
      <c r="Q52" s="138">
        <f>P52*Sheet1!$B$3</f>
        <v>77368661.901042</v>
      </c>
      <c r="R52" s="173"/>
      <c r="S52" s="173"/>
    </row>
    <row r="53" spans="1:19" s="40" customFormat="1" ht="40.5" customHeight="1">
      <c r="A53" s="144">
        <f>A52+1</f>
        <v>37</v>
      </c>
      <c r="B53" s="104" t="s">
        <v>152</v>
      </c>
      <c r="C53" s="105" t="s">
        <v>82</v>
      </c>
      <c r="D53" s="131" t="s">
        <v>81</v>
      </c>
      <c r="E53" s="105" t="s">
        <v>63</v>
      </c>
      <c r="F53" s="106">
        <v>41793</v>
      </c>
      <c r="G53" s="107" t="s">
        <v>1</v>
      </c>
      <c r="H53" s="168">
        <v>20000000</v>
      </c>
      <c r="I53" s="169">
        <v>20000000</v>
      </c>
      <c r="J53" s="169">
        <v>473357</v>
      </c>
      <c r="K53" s="169"/>
      <c r="L53" s="169"/>
      <c r="M53" s="169">
        <v>425691.29</v>
      </c>
      <c r="N53" s="169"/>
      <c r="O53" s="169"/>
      <c r="P53" s="169">
        <v>473357</v>
      </c>
      <c r="Q53" s="138">
        <f>P53*Sheet1!$B$3</f>
        <v>1434555.7242</v>
      </c>
      <c r="R53" s="173"/>
      <c r="S53" s="173"/>
    </row>
    <row r="54" spans="1:19" s="40" customFormat="1" ht="41.25" customHeight="1">
      <c r="A54" s="144">
        <f>A53+1</f>
        <v>38</v>
      </c>
      <c r="B54" s="104" t="s">
        <v>137</v>
      </c>
      <c r="C54" s="105" t="s">
        <v>84</v>
      </c>
      <c r="D54" s="131" t="s">
        <v>86</v>
      </c>
      <c r="E54" s="105" t="s">
        <v>85</v>
      </c>
      <c r="F54" s="106">
        <v>41996</v>
      </c>
      <c r="G54" s="107" t="s">
        <v>0</v>
      </c>
      <c r="H54" s="168">
        <v>59000000</v>
      </c>
      <c r="I54" s="169">
        <v>59000000</v>
      </c>
      <c r="J54" s="169">
        <v>45144256.99</v>
      </c>
      <c r="K54" s="169"/>
      <c r="L54" s="169"/>
      <c r="M54" s="169">
        <v>1311719.959</v>
      </c>
      <c r="N54" s="169"/>
      <c r="O54" s="169"/>
      <c r="P54" s="169">
        <v>45144256.99</v>
      </c>
      <c r="Q54" s="138">
        <f>P54*Sheet1!$D$3</f>
        <v>118056746.454549</v>
      </c>
      <c r="R54" s="173"/>
      <c r="S54" s="173"/>
    </row>
    <row r="55" spans="1:19" s="40" customFormat="1" ht="52.5" customHeight="1">
      <c r="A55" s="144">
        <f t="shared" si="1"/>
        <v>39</v>
      </c>
      <c r="B55" s="104" t="s">
        <v>151</v>
      </c>
      <c r="C55" s="105" t="s">
        <v>92</v>
      </c>
      <c r="D55" s="131" t="s">
        <v>93</v>
      </c>
      <c r="E55" s="105" t="s">
        <v>60</v>
      </c>
      <c r="F55" s="106">
        <v>42089</v>
      </c>
      <c r="G55" s="107" t="s">
        <v>0</v>
      </c>
      <c r="H55" s="168">
        <v>108000000</v>
      </c>
      <c r="I55" s="169">
        <v>108000000</v>
      </c>
      <c r="J55" s="169">
        <v>38452514.59</v>
      </c>
      <c r="K55" s="169"/>
      <c r="L55" s="169"/>
      <c r="M55" s="169"/>
      <c r="N55" s="169"/>
      <c r="O55" s="169"/>
      <c r="P55" s="169">
        <v>38452514.59</v>
      </c>
      <c r="Q55" s="138">
        <f>P55*Sheet1!$D$3</f>
        <v>100557170.904309</v>
      </c>
      <c r="R55" s="173"/>
      <c r="S55" s="173"/>
    </row>
    <row r="56" spans="1:19" s="40" customFormat="1" ht="45.75" customHeight="1">
      <c r="A56" s="144">
        <f t="shared" si="1"/>
        <v>40</v>
      </c>
      <c r="B56" s="104" t="s">
        <v>152</v>
      </c>
      <c r="C56" s="105" t="s">
        <v>118</v>
      </c>
      <c r="D56" s="131" t="s">
        <v>94</v>
      </c>
      <c r="E56" s="105" t="s">
        <v>61</v>
      </c>
      <c r="F56" s="106">
        <v>42320</v>
      </c>
      <c r="G56" s="107" t="s">
        <v>1</v>
      </c>
      <c r="H56" s="168">
        <v>4300000</v>
      </c>
      <c r="I56" s="169">
        <v>4300000</v>
      </c>
      <c r="J56" s="169">
        <v>43000</v>
      </c>
      <c r="K56" s="169"/>
      <c r="L56" s="169">
        <v>1791.67</v>
      </c>
      <c r="M56" s="169">
        <v>67981.201</v>
      </c>
      <c r="N56" s="169"/>
      <c r="O56" s="169"/>
      <c r="P56" s="169">
        <v>41208.33</v>
      </c>
      <c r="Q56" s="138">
        <f>P56*Sheet1!$B$3</f>
        <v>124885.964898</v>
      </c>
      <c r="R56" s="173"/>
      <c r="S56" s="173"/>
    </row>
    <row r="57" spans="1:19" s="40" customFormat="1" ht="54.75" customHeight="1">
      <c r="A57" s="144">
        <f t="shared" si="1"/>
        <v>41</v>
      </c>
      <c r="B57" s="104" t="s">
        <v>151</v>
      </c>
      <c r="C57" s="105" t="s">
        <v>99</v>
      </c>
      <c r="D57" s="131" t="s">
        <v>100</v>
      </c>
      <c r="E57" s="105" t="s">
        <v>60</v>
      </c>
      <c r="F57" s="106">
        <v>42398</v>
      </c>
      <c r="G57" s="107" t="s">
        <v>2</v>
      </c>
      <c r="H57" s="168">
        <v>23005000</v>
      </c>
      <c r="I57" s="169">
        <v>23005000</v>
      </c>
      <c r="J57" s="169">
        <v>10959576.628</v>
      </c>
      <c r="K57" s="169"/>
      <c r="L57" s="169"/>
      <c r="M57" s="169"/>
      <c r="N57" s="169"/>
      <c r="O57" s="169"/>
      <c r="P57" s="169">
        <v>10959576.628</v>
      </c>
      <c r="Q57" s="138">
        <f>P57*Sheet1!$G$3</f>
        <v>39988407.52884648</v>
      </c>
      <c r="R57" s="173"/>
      <c r="S57" s="173"/>
    </row>
    <row r="58" spans="1:19" s="40" customFormat="1" ht="54.75" customHeight="1">
      <c r="A58" s="144">
        <f aca="true" t="shared" si="2" ref="A58:A65">A57+1</f>
        <v>42</v>
      </c>
      <c r="B58" s="104" t="s">
        <v>151</v>
      </c>
      <c r="C58" s="105" t="s">
        <v>101</v>
      </c>
      <c r="D58" s="131" t="s">
        <v>102</v>
      </c>
      <c r="E58" s="105" t="s">
        <v>60</v>
      </c>
      <c r="F58" s="106">
        <v>42398</v>
      </c>
      <c r="G58" s="107" t="s">
        <v>0</v>
      </c>
      <c r="H58" s="168">
        <v>43000000</v>
      </c>
      <c r="I58" s="169">
        <v>43000000</v>
      </c>
      <c r="J58" s="169">
        <v>1500078.32</v>
      </c>
      <c r="K58" s="169"/>
      <c r="L58" s="169"/>
      <c r="M58" s="169"/>
      <c r="N58" s="169"/>
      <c r="O58" s="169"/>
      <c r="P58" s="169">
        <v>1500078.32</v>
      </c>
      <c r="Q58" s="138">
        <f>P58*Sheet1!$D$3</f>
        <v>3922854.814632</v>
      </c>
      <c r="R58" s="173"/>
      <c r="S58" s="173"/>
    </row>
    <row r="59" spans="1:19" s="40" customFormat="1" ht="54.75" customHeight="1">
      <c r="A59" s="144">
        <f t="shared" si="2"/>
        <v>43</v>
      </c>
      <c r="B59" s="104" t="s">
        <v>151</v>
      </c>
      <c r="C59" s="105" t="s">
        <v>119</v>
      </c>
      <c r="D59" s="131" t="s">
        <v>103</v>
      </c>
      <c r="E59" s="105" t="s">
        <v>62</v>
      </c>
      <c r="F59" s="106">
        <v>42415</v>
      </c>
      <c r="G59" s="107" t="s">
        <v>1</v>
      </c>
      <c r="H59" s="168">
        <v>100000000</v>
      </c>
      <c r="I59" s="169">
        <v>100000000</v>
      </c>
      <c r="J59" s="169"/>
      <c r="K59" s="169"/>
      <c r="L59" s="169"/>
      <c r="M59" s="169"/>
      <c r="N59" s="169"/>
      <c r="O59" s="169"/>
      <c r="P59" s="169"/>
      <c r="Q59" s="138">
        <f>P59*Sheet1!$B$3</f>
        <v>0</v>
      </c>
      <c r="R59" s="173"/>
      <c r="S59" s="173"/>
    </row>
    <row r="60" spans="1:19" ht="34.5" customHeight="1">
      <c r="A60" s="144">
        <f t="shared" si="2"/>
        <v>44</v>
      </c>
      <c r="B60" s="171" t="s">
        <v>153</v>
      </c>
      <c r="C60" s="192" t="s">
        <v>122</v>
      </c>
      <c r="D60" s="131" t="s">
        <v>175</v>
      </c>
      <c r="E60" s="105" t="s">
        <v>61</v>
      </c>
      <c r="F60" s="106">
        <v>42457</v>
      </c>
      <c r="G60" s="107" t="s">
        <v>1</v>
      </c>
      <c r="H60" s="168">
        <v>3700000</v>
      </c>
      <c r="I60" s="169">
        <v>3700000</v>
      </c>
      <c r="J60" s="169">
        <v>2510809.26</v>
      </c>
      <c r="K60" s="169"/>
      <c r="L60" s="169">
        <v>550718.34</v>
      </c>
      <c r="M60" s="169">
        <v>113318.71</v>
      </c>
      <c r="N60" s="169"/>
      <c r="O60" s="169"/>
      <c r="P60" s="169">
        <v>1960090.92</v>
      </c>
      <c r="Q60" s="138">
        <f>P60*Sheet1!$B$3</f>
        <v>5940251.542152001</v>
      </c>
      <c r="R60" s="173"/>
      <c r="S60" s="173"/>
    </row>
    <row r="61" spans="1:19" s="40" customFormat="1" ht="41.25" customHeight="1">
      <c r="A61" s="144">
        <f t="shared" si="2"/>
        <v>45</v>
      </c>
      <c r="B61" s="193" t="s">
        <v>50</v>
      </c>
      <c r="C61" s="179" t="s">
        <v>105</v>
      </c>
      <c r="D61" s="183" t="s">
        <v>104</v>
      </c>
      <c r="E61" s="105" t="s">
        <v>63</v>
      </c>
      <c r="F61" s="106">
        <v>42506</v>
      </c>
      <c r="G61" s="107" t="s">
        <v>1</v>
      </c>
      <c r="H61" s="168">
        <v>30000000</v>
      </c>
      <c r="I61" s="169">
        <v>30000000</v>
      </c>
      <c r="J61" s="169">
        <v>10285676.81</v>
      </c>
      <c r="K61" s="169"/>
      <c r="L61" s="169"/>
      <c r="M61" s="169">
        <v>586809.135</v>
      </c>
      <c r="N61" s="169"/>
      <c r="O61" s="169"/>
      <c r="P61" s="169">
        <v>10285676.81</v>
      </c>
      <c r="Q61" s="138">
        <f>P61*Sheet1!$B$3</f>
        <v>31171772.140386004</v>
      </c>
      <c r="R61" s="173"/>
      <c r="S61" s="173"/>
    </row>
    <row r="62" spans="1:19" s="40" customFormat="1" ht="23.25" customHeight="1">
      <c r="A62" s="144">
        <f t="shared" si="2"/>
        <v>46</v>
      </c>
      <c r="B62" s="193" t="s">
        <v>53</v>
      </c>
      <c r="C62" s="179" t="s">
        <v>110</v>
      </c>
      <c r="D62" s="183" t="s">
        <v>111</v>
      </c>
      <c r="E62" s="105" t="s">
        <v>61</v>
      </c>
      <c r="F62" s="106">
        <v>42572</v>
      </c>
      <c r="G62" s="107" t="s">
        <v>1</v>
      </c>
      <c r="H62" s="168">
        <v>27000000</v>
      </c>
      <c r="I62" s="169">
        <v>27000000</v>
      </c>
      <c r="J62" s="169">
        <v>26880392.2</v>
      </c>
      <c r="K62" s="169"/>
      <c r="L62" s="169"/>
      <c r="M62" s="169">
        <v>451217.59</v>
      </c>
      <c r="N62" s="169"/>
      <c r="O62" s="169"/>
      <c r="P62" s="169">
        <v>26880392.2</v>
      </c>
      <c r="Q62" s="138">
        <f>P62*Sheet1!$B$3</f>
        <v>81463716.60132</v>
      </c>
      <c r="R62" s="173"/>
      <c r="S62" s="173"/>
    </row>
    <row r="63" spans="1:19" s="40" customFormat="1" ht="36" customHeight="1">
      <c r="A63" s="144">
        <f t="shared" si="2"/>
        <v>47</v>
      </c>
      <c r="B63" s="193" t="s">
        <v>154</v>
      </c>
      <c r="C63" s="179" t="s">
        <v>120</v>
      </c>
      <c r="D63" s="183" t="s">
        <v>121</v>
      </c>
      <c r="E63" s="105" t="s">
        <v>61</v>
      </c>
      <c r="F63" s="106">
        <v>42641</v>
      </c>
      <c r="G63" s="107" t="s">
        <v>5</v>
      </c>
      <c r="H63" s="168">
        <v>10000000</v>
      </c>
      <c r="I63" s="169">
        <v>27922005.12</v>
      </c>
      <c r="J63" s="169">
        <v>27922005.12</v>
      </c>
      <c r="K63" s="169"/>
      <c r="L63" s="169"/>
      <c r="M63" s="169">
        <v>2454741.31</v>
      </c>
      <c r="N63" s="169"/>
      <c r="O63" s="169">
        <v>130762.93</v>
      </c>
      <c r="P63" s="169">
        <v>27922005.12</v>
      </c>
      <c r="Q63" s="138">
        <f>P63*Sheet1!$C$3</f>
        <v>27922005.12</v>
      </c>
      <c r="R63" s="173"/>
      <c r="S63" s="173"/>
    </row>
    <row r="64" spans="1:19" s="40" customFormat="1" ht="48.75" customHeight="1">
      <c r="A64" s="136">
        <f t="shared" si="2"/>
        <v>48</v>
      </c>
      <c r="B64" s="193" t="s">
        <v>149</v>
      </c>
      <c r="C64" s="180" t="s">
        <v>156</v>
      </c>
      <c r="D64" s="150" t="s">
        <v>155</v>
      </c>
      <c r="E64" s="178" t="s">
        <v>63</v>
      </c>
      <c r="F64" s="176">
        <v>42734</v>
      </c>
      <c r="G64" s="107" t="s">
        <v>1</v>
      </c>
      <c r="H64" s="168">
        <v>76854131</v>
      </c>
      <c r="I64" s="169">
        <v>76854131</v>
      </c>
      <c r="J64" s="169">
        <v>76854131</v>
      </c>
      <c r="K64" s="169"/>
      <c r="L64" s="169"/>
      <c r="M64" s="169">
        <v>5524063.11</v>
      </c>
      <c r="N64" s="169">
        <v>2000000</v>
      </c>
      <c r="O64" s="169">
        <v>2015607.1</v>
      </c>
      <c r="P64" s="169">
        <v>76854131</v>
      </c>
      <c r="Q64" s="138">
        <f>P64*Sheet1!$B$3</f>
        <v>232914129.4086</v>
      </c>
      <c r="R64" s="173"/>
      <c r="S64" s="173"/>
    </row>
    <row r="65" spans="1:19" s="40" customFormat="1" ht="48" customHeight="1">
      <c r="A65" s="136">
        <f t="shared" si="2"/>
        <v>49</v>
      </c>
      <c r="B65" s="193" t="s">
        <v>151</v>
      </c>
      <c r="C65" s="180" t="s">
        <v>157</v>
      </c>
      <c r="D65" s="184" t="s">
        <v>158</v>
      </c>
      <c r="E65" s="179" t="s">
        <v>60</v>
      </c>
      <c r="F65" s="176">
        <v>42790</v>
      </c>
      <c r="G65" s="107" t="s">
        <v>0</v>
      </c>
      <c r="H65" s="168">
        <v>99000000</v>
      </c>
      <c r="I65" s="169">
        <v>99000000</v>
      </c>
      <c r="J65" s="169">
        <v>4249787.83</v>
      </c>
      <c r="K65" s="169"/>
      <c r="L65" s="169"/>
      <c r="M65" s="169"/>
      <c r="N65" s="169"/>
      <c r="O65" s="169"/>
      <c r="P65" s="169">
        <v>4249787.83</v>
      </c>
      <c r="Q65" s="138">
        <f>P65*Sheet1!$D$3</f>
        <v>11113620.154233</v>
      </c>
      <c r="R65" s="173"/>
      <c r="S65" s="173"/>
    </row>
    <row r="66" spans="1:19" s="40" customFormat="1" ht="36" customHeight="1">
      <c r="A66" s="136">
        <f aca="true" t="shared" si="3" ref="A66:A73">A65+1</f>
        <v>50</v>
      </c>
      <c r="B66" s="193" t="s">
        <v>152</v>
      </c>
      <c r="C66" s="180" t="s">
        <v>25</v>
      </c>
      <c r="D66" s="185" t="s">
        <v>159</v>
      </c>
      <c r="E66" s="180" t="s">
        <v>61</v>
      </c>
      <c r="F66" s="176">
        <v>42817</v>
      </c>
      <c r="G66" s="107" t="s">
        <v>1</v>
      </c>
      <c r="H66" s="168">
        <v>1132707.26</v>
      </c>
      <c r="I66" s="169">
        <v>1132707.26</v>
      </c>
      <c r="J66" s="169">
        <v>1132707.26</v>
      </c>
      <c r="K66" s="169"/>
      <c r="L66" s="212">
        <v>333000</v>
      </c>
      <c r="M66" s="212">
        <v>21669.32</v>
      </c>
      <c r="N66" s="212"/>
      <c r="O66" s="212"/>
      <c r="P66" s="212">
        <v>799707.26</v>
      </c>
      <c r="Q66" s="213">
        <f>P66*Sheet1!$B$3</f>
        <v>2423592.822156</v>
      </c>
      <c r="R66" s="173"/>
      <c r="S66" s="173"/>
    </row>
    <row r="67" spans="1:19" s="40" customFormat="1" ht="64.5" customHeight="1">
      <c r="A67" s="136">
        <f t="shared" si="3"/>
        <v>51</v>
      </c>
      <c r="B67" s="193" t="s">
        <v>137</v>
      </c>
      <c r="C67" s="193" t="s">
        <v>162</v>
      </c>
      <c r="D67" s="186" t="s">
        <v>176</v>
      </c>
      <c r="E67" s="180" t="s">
        <v>63</v>
      </c>
      <c r="F67" s="176">
        <v>42923</v>
      </c>
      <c r="G67" s="107" t="s">
        <v>1</v>
      </c>
      <c r="H67" s="168">
        <v>125000000</v>
      </c>
      <c r="I67" s="169">
        <v>125000000</v>
      </c>
      <c r="J67" s="169">
        <v>1345421</v>
      </c>
      <c r="K67" s="169"/>
      <c r="L67" s="169"/>
      <c r="M67" s="169">
        <v>1471708.34</v>
      </c>
      <c r="N67" s="169"/>
      <c r="O67" s="169"/>
      <c r="P67" s="169">
        <v>1345421</v>
      </c>
      <c r="Q67" s="138">
        <f>P67*Sheet1!$B$3</f>
        <v>4077432.8826</v>
      </c>
      <c r="R67" s="173"/>
      <c r="S67" s="173"/>
    </row>
    <row r="68" spans="1:19" s="40" customFormat="1" ht="48" customHeight="1">
      <c r="A68" s="136">
        <f t="shared" si="3"/>
        <v>52</v>
      </c>
      <c r="B68" s="193" t="s">
        <v>165</v>
      </c>
      <c r="C68" s="193" t="s">
        <v>163</v>
      </c>
      <c r="D68" s="187" t="s">
        <v>166</v>
      </c>
      <c r="E68" s="181" t="s">
        <v>164</v>
      </c>
      <c r="F68" s="176">
        <v>42936</v>
      </c>
      <c r="G68" s="107" t="s">
        <v>1</v>
      </c>
      <c r="H68" s="168">
        <v>7000000</v>
      </c>
      <c r="I68" s="169">
        <v>7000000</v>
      </c>
      <c r="J68" s="169">
        <v>1750000</v>
      </c>
      <c r="K68" s="169"/>
      <c r="L68" s="169"/>
      <c r="M68" s="169">
        <v>113101.53</v>
      </c>
      <c r="N68" s="169"/>
      <c r="O68" s="169"/>
      <c r="P68" s="169">
        <v>1750000</v>
      </c>
      <c r="Q68" s="138">
        <f>P68*Sheet1!$B$3</f>
        <v>5303550</v>
      </c>
      <c r="R68" s="173"/>
      <c r="S68" s="173"/>
    </row>
    <row r="69" spans="1:19" s="40" customFormat="1" ht="36" customHeight="1">
      <c r="A69" s="136">
        <f t="shared" si="3"/>
        <v>53</v>
      </c>
      <c r="B69" s="193" t="s">
        <v>50</v>
      </c>
      <c r="C69" s="194" t="s">
        <v>167</v>
      </c>
      <c r="D69" s="188" t="s">
        <v>168</v>
      </c>
      <c r="E69" s="182" t="s">
        <v>61</v>
      </c>
      <c r="F69" s="176">
        <v>42992</v>
      </c>
      <c r="G69" s="107" t="s">
        <v>1</v>
      </c>
      <c r="H69" s="168">
        <v>5500000</v>
      </c>
      <c r="I69" s="169">
        <v>5500000</v>
      </c>
      <c r="J69" s="169">
        <v>1058000</v>
      </c>
      <c r="K69" s="169"/>
      <c r="L69" s="169"/>
      <c r="M69" s="169"/>
      <c r="N69" s="169"/>
      <c r="O69" s="169"/>
      <c r="P69" s="169">
        <v>1058000</v>
      </c>
      <c r="Q69" s="138">
        <f>P69*Sheet1!$B$3</f>
        <v>3206374.8000000003</v>
      </c>
      <c r="R69" s="173"/>
      <c r="S69" s="173"/>
    </row>
    <row r="70" spans="1:19" s="40" customFormat="1" ht="66.75" customHeight="1">
      <c r="A70" s="136">
        <f t="shared" si="3"/>
        <v>54</v>
      </c>
      <c r="B70" s="193" t="s">
        <v>144</v>
      </c>
      <c r="C70" s="180" t="s">
        <v>71</v>
      </c>
      <c r="D70" s="184" t="s">
        <v>170</v>
      </c>
      <c r="E70" s="182" t="s">
        <v>61</v>
      </c>
      <c r="F70" s="176">
        <v>43048</v>
      </c>
      <c r="G70" s="107" t="s">
        <v>5</v>
      </c>
      <c r="H70" s="168">
        <v>37023382.16</v>
      </c>
      <c r="I70" s="169">
        <v>37023382.16</v>
      </c>
      <c r="J70" s="169">
        <v>37023382.16</v>
      </c>
      <c r="K70" s="169"/>
      <c r="L70" s="169"/>
      <c r="M70" s="169">
        <v>1313815.85</v>
      </c>
      <c r="N70" s="169"/>
      <c r="O70" s="169"/>
      <c r="P70" s="169">
        <v>37023382.16</v>
      </c>
      <c r="Q70" s="138">
        <f>P70</f>
        <v>37023382.16</v>
      </c>
      <c r="R70" s="173"/>
      <c r="S70" s="173"/>
    </row>
    <row r="71" spans="1:19" s="40" customFormat="1" ht="36" customHeight="1">
      <c r="A71" s="136">
        <f t="shared" si="3"/>
        <v>55</v>
      </c>
      <c r="B71" s="193" t="s">
        <v>144</v>
      </c>
      <c r="C71" s="180" t="s">
        <v>21</v>
      </c>
      <c r="D71" s="189" t="s">
        <v>169</v>
      </c>
      <c r="E71" s="182" t="s">
        <v>61</v>
      </c>
      <c r="F71" s="176">
        <v>43048</v>
      </c>
      <c r="G71" s="107" t="s">
        <v>1</v>
      </c>
      <c r="H71" s="168">
        <v>17509199.83</v>
      </c>
      <c r="I71" s="169">
        <v>17509199.83</v>
      </c>
      <c r="J71" s="169">
        <v>17509199.83</v>
      </c>
      <c r="K71" s="169"/>
      <c r="L71" s="169"/>
      <c r="M71" s="169">
        <v>131344.79</v>
      </c>
      <c r="N71" s="169"/>
      <c r="O71" s="169"/>
      <c r="P71" s="169">
        <v>17509199.83</v>
      </c>
      <c r="Q71" s="138">
        <f>P71*Sheet1!$B$3</f>
        <v>53063381.004797995</v>
      </c>
      <c r="R71" s="173"/>
      <c r="S71" s="173"/>
    </row>
    <row r="72" spans="1:19" s="40" customFormat="1" ht="69.75" customHeight="1">
      <c r="A72" s="136">
        <f t="shared" si="3"/>
        <v>56</v>
      </c>
      <c r="B72" s="193" t="s">
        <v>144</v>
      </c>
      <c r="C72" s="180" t="s">
        <v>173</v>
      </c>
      <c r="D72" s="190" t="s">
        <v>174</v>
      </c>
      <c r="E72" s="177" t="s">
        <v>61</v>
      </c>
      <c r="F72" s="106">
        <v>43221</v>
      </c>
      <c r="G72" s="107" t="s">
        <v>1</v>
      </c>
      <c r="H72" s="168">
        <v>28000000</v>
      </c>
      <c r="I72" s="169">
        <v>28000000</v>
      </c>
      <c r="J72" s="169">
        <v>594715</v>
      </c>
      <c r="K72" s="169"/>
      <c r="L72" s="169"/>
      <c r="M72" s="169">
        <v>31092.17</v>
      </c>
      <c r="N72" s="169"/>
      <c r="O72" s="169"/>
      <c r="P72" s="169">
        <v>594715</v>
      </c>
      <c r="Q72" s="138">
        <f>P72*Sheet1!$B$3</f>
        <v>1802343.279</v>
      </c>
      <c r="R72" s="173"/>
      <c r="S72" s="173"/>
    </row>
    <row r="73" spans="1:19" s="40" customFormat="1" ht="57" customHeight="1">
      <c r="A73" s="136">
        <f t="shared" si="3"/>
        <v>57</v>
      </c>
      <c r="B73" s="193" t="s">
        <v>152</v>
      </c>
      <c r="C73" s="180" t="s">
        <v>171</v>
      </c>
      <c r="D73" s="191" t="s">
        <v>172</v>
      </c>
      <c r="E73" s="162" t="s">
        <v>63</v>
      </c>
      <c r="F73" s="106">
        <v>43221</v>
      </c>
      <c r="G73" s="107" t="s">
        <v>1</v>
      </c>
      <c r="H73" s="168">
        <v>30000000</v>
      </c>
      <c r="I73" s="169">
        <v>30000000</v>
      </c>
      <c r="J73" s="169"/>
      <c r="K73" s="169"/>
      <c r="L73" s="169"/>
      <c r="M73" s="169">
        <v>322500</v>
      </c>
      <c r="N73" s="169"/>
      <c r="O73" s="169"/>
      <c r="P73" s="169"/>
      <c r="Q73" s="138">
        <f>P73*Sheet1!$B$3</f>
        <v>0</v>
      </c>
      <c r="R73" s="173"/>
      <c r="S73" s="173"/>
    </row>
    <row r="74" spans="2:18" s="40" customFormat="1" ht="37.5" customHeight="1">
      <c r="B74" s="196" t="s">
        <v>133</v>
      </c>
      <c r="C74" s="174"/>
      <c r="D74" s="164"/>
      <c r="E74" s="165"/>
      <c r="P74" s="160" t="s">
        <v>113</v>
      </c>
      <c r="Q74" s="93">
        <f>SUM(Q8:Q73)</f>
        <v>2291309894.630168</v>
      </c>
      <c r="R74" s="173"/>
    </row>
    <row r="75" spans="2:18" s="40" customFormat="1" ht="40.5" customHeight="1">
      <c r="B75" s="196" t="s">
        <v>132</v>
      </c>
      <c r="C75" s="196"/>
      <c r="D75" s="164"/>
      <c r="E75" s="166"/>
      <c r="Q75" s="172"/>
      <c r="R75" s="175"/>
    </row>
    <row r="76" spans="2:17" s="40" customFormat="1" ht="24" customHeight="1">
      <c r="B76" s="101"/>
      <c r="C76" s="96"/>
      <c r="D76" s="134"/>
      <c r="E76" s="39"/>
      <c r="Q76" s="208"/>
    </row>
    <row r="77" spans="2:16" s="40" customFormat="1" ht="24" customHeight="1" hidden="1">
      <c r="B77" s="101"/>
      <c r="C77" s="96"/>
      <c r="D77" s="133"/>
      <c r="E77" s="39"/>
      <c r="F77" s="116" t="s">
        <v>112</v>
      </c>
      <c r="G77" s="117" t="s">
        <v>0</v>
      </c>
      <c r="H77" s="118">
        <f aca="true" t="shared" si="4" ref="H77:O77">SUMIF($G$8:$G$73,$G$77,H$8:H$73)</f>
        <v>368273815.42</v>
      </c>
      <c r="I77" s="118">
        <f>SUMIF($G$8:$G$73,$G$77,I$8:I$73)</f>
        <v>368273815.42</v>
      </c>
      <c r="J77" s="118">
        <f t="shared" si="4"/>
        <v>148620453.15</v>
      </c>
      <c r="K77" s="118">
        <f t="shared" si="4"/>
        <v>0</v>
      </c>
      <c r="L77" s="118">
        <f t="shared" si="4"/>
        <v>43429531.09</v>
      </c>
      <c r="M77" s="118">
        <f t="shared" si="4"/>
        <v>23363858.57</v>
      </c>
      <c r="N77" s="118">
        <f t="shared" si="4"/>
        <v>0</v>
      </c>
      <c r="O77" s="118">
        <f t="shared" si="4"/>
        <v>0</v>
      </c>
      <c r="P77" s="118">
        <f>SUMIF($G$8:$G$73,$G$77,P$8:P$73)</f>
        <v>105190922.059</v>
      </c>
    </row>
    <row r="78" spans="2:16" s="40" customFormat="1" ht="24" customHeight="1" hidden="1">
      <c r="B78" s="101"/>
      <c r="C78" s="96"/>
      <c r="D78" s="133"/>
      <c r="E78" s="39"/>
      <c r="F78" s="116" t="s">
        <v>113</v>
      </c>
      <c r="G78" s="117" t="s">
        <v>1</v>
      </c>
      <c r="H78" s="118">
        <f aca="true" t="shared" si="5" ref="H78:O78">SUMIF($G$8:$G$73,$G$78,H$8:H$73)</f>
        <v>950671990.07</v>
      </c>
      <c r="I78" s="118">
        <f>SUMIF($G$8:$G$73,$G$78,I$8:I$73)</f>
        <v>927602350.9499999</v>
      </c>
      <c r="J78" s="118">
        <f>SUMIF($G$8:$G$73,$G$78,J$8:J$73)</f>
        <v>561297310.3399999</v>
      </c>
      <c r="K78" s="118">
        <f t="shared" si="5"/>
        <v>751941.18</v>
      </c>
      <c r="L78" s="118">
        <f>SUMIF($G$8:$G$73,$G$78,L$8:L$73)</f>
        <v>95729942.672</v>
      </c>
      <c r="M78" s="118">
        <f t="shared" si="5"/>
        <v>39306090.477000006</v>
      </c>
      <c r="N78" s="118">
        <f t="shared" si="5"/>
        <v>4000000</v>
      </c>
      <c r="O78" s="118">
        <f t="shared" si="5"/>
        <v>2015607.1</v>
      </c>
      <c r="P78" s="118">
        <f>SUMIF($G$8:$G$73,$G$78,P$8:P$73)</f>
        <v>464815426.498</v>
      </c>
    </row>
    <row r="79" spans="2:17" ht="24" customHeight="1" hidden="1">
      <c r="B79" s="95"/>
      <c r="C79" s="113"/>
      <c r="D79" s="133"/>
      <c r="F79" s="116" t="s">
        <v>112</v>
      </c>
      <c r="G79" s="117" t="s">
        <v>3</v>
      </c>
      <c r="H79" s="161">
        <f aca="true" t="shared" si="6" ref="H79:O79">SUMIF($G$8:$G$73,$G$79,H$8:H$73)</f>
        <v>2954862209</v>
      </c>
      <c r="I79" s="118">
        <f t="shared" si="6"/>
        <v>2954862209</v>
      </c>
      <c r="J79" s="118">
        <f>SUMIF($G$8:$G$73,$G$79,J$8:J$73)</f>
        <v>2954862209</v>
      </c>
      <c r="K79" s="118">
        <f t="shared" si="6"/>
        <v>0</v>
      </c>
      <c r="L79" s="118">
        <f t="shared" si="6"/>
        <v>1811044565.904</v>
      </c>
      <c r="M79" s="118">
        <f t="shared" si="6"/>
        <v>458560680.773</v>
      </c>
      <c r="N79" s="118">
        <f t="shared" si="6"/>
        <v>0</v>
      </c>
      <c r="O79" s="118">
        <f t="shared" si="6"/>
        <v>0</v>
      </c>
      <c r="P79" s="118">
        <f>SUMIF($G$8:$G$73,$G$79,P$8:P$73)</f>
        <v>1143817643.096</v>
      </c>
      <c r="Q79" s="40"/>
    </row>
    <row r="80" spans="2:17" ht="15.75" hidden="1">
      <c r="B80" s="95"/>
      <c r="C80" s="96"/>
      <c r="D80" s="133"/>
      <c r="F80" s="116" t="s">
        <v>113</v>
      </c>
      <c r="G80" s="117" t="s">
        <v>4</v>
      </c>
      <c r="H80" s="118">
        <f aca="true" t="shared" si="7" ref="H80:P80">SUMIF($G$8:$G$73,$G$80,H$8:H$73)</f>
        <v>0</v>
      </c>
      <c r="I80" s="118">
        <f t="shared" si="7"/>
        <v>0</v>
      </c>
      <c r="J80" s="118">
        <f t="shared" si="7"/>
        <v>0</v>
      </c>
      <c r="K80" s="118">
        <f t="shared" si="7"/>
        <v>0</v>
      </c>
      <c r="L80" s="118">
        <f t="shared" si="7"/>
        <v>0</v>
      </c>
      <c r="M80" s="118">
        <f t="shared" si="7"/>
        <v>0</v>
      </c>
      <c r="N80" s="118">
        <f t="shared" si="7"/>
        <v>0</v>
      </c>
      <c r="O80" s="118">
        <f t="shared" si="7"/>
        <v>0</v>
      </c>
      <c r="P80" s="118">
        <f t="shared" si="7"/>
        <v>0</v>
      </c>
      <c r="Q80" s="40"/>
    </row>
    <row r="81" spans="6:17" ht="25.5" customHeight="1" hidden="1">
      <c r="F81" s="116" t="s">
        <v>113</v>
      </c>
      <c r="G81" s="117" t="s">
        <v>2</v>
      </c>
      <c r="H81" s="118">
        <f>SUMIF($G$8:$G$73,$G$81,H$8:H$73)</f>
        <v>182628000</v>
      </c>
      <c r="I81" s="118">
        <f aca="true" t="shared" si="8" ref="I81:P81">SUMIF($G$8:$G$64,$G$81,I$8:I$64)</f>
        <v>192797548</v>
      </c>
      <c r="J81" s="118">
        <f t="shared" si="8"/>
        <v>138870380.718</v>
      </c>
      <c r="K81" s="118">
        <f t="shared" si="8"/>
        <v>0</v>
      </c>
      <c r="L81" s="118">
        <f t="shared" si="8"/>
        <v>0</v>
      </c>
      <c r="M81" s="118">
        <f t="shared" si="8"/>
        <v>719346.93</v>
      </c>
      <c r="N81" s="118">
        <f t="shared" si="8"/>
        <v>0</v>
      </c>
      <c r="O81" s="118">
        <f t="shared" si="8"/>
        <v>0</v>
      </c>
      <c r="P81" s="118">
        <f t="shared" si="8"/>
        <v>138870380.718</v>
      </c>
      <c r="Q81" s="40"/>
    </row>
    <row r="82" spans="6:17" ht="15.75" hidden="1">
      <c r="F82" s="116" t="s">
        <v>113</v>
      </c>
      <c r="G82" s="119" t="s">
        <v>5</v>
      </c>
      <c r="H82" s="118">
        <f aca="true" t="shared" si="9" ref="H82:P82">SUMIF($G$8:$G$73,$G$82,H$8:H$73)</f>
        <v>56561578.309999995</v>
      </c>
      <c r="I82" s="118">
        <f t="shared" si="9"/>
        <v>74483583.43</v>
      </c>
      <c r="J82" s="118">
        <f t="shared" si="9"/>
        <v>74483583.43</v>
      </c>
      <c r="K82" s="118">
        <f t="shared" si="9"/>
        <v>0</v>
      </c>
      <c r="L82" s="118">
        <f t="shared" si="9"/>
        <v>0</v>
      </c>
      <c r="M82" s="118">
        <f t="shared" si="9"/>
        <v>6894443.33</v>
      </c>
      <c r="N82" s="118">
        <f t="shared" si="9"/>
        <v>0</v>
      </c>
      <c r="O82" s="118">
        <f t="shared" si="9"/>
        <v>130762.93</v>
      </c>
      <c r="P82" s="118">
        <f t="shared" si="9"/>
        <v>74483583.43</v>
      </c>
      <c r="Q82" s="141">
        <f>SUM(Q8:Q73)</f>
        <v>2291309894.630168</v>
      </c>
    </row>
    <row r="83" spans="6:17" ht="15.75" hidden="1">
      <c r="F83" s="94"/>
      <c r="H83" s="127"/>
      <c r="I83" s="97"/>
      <c r="J83" s="97"/>
      <c r="K83" s="97"/>
      <c r="L83" s="97"/>
      <c r="M83" s="97"/>
      <c r="N83" s="97"/>
      <c r="O83" s="97"/>
      <c r="P83" s="97"/>
      <c r="Q83" s="99"/>
    </row>
    <row r="84" spans="6:17" ht="15.75" hidden="1">
      <c r="F84" s="94"/>
      <c r="G84" s="120"/>
      <c r="H84" s="128">
        <f>H77*Sheet1!$D$3</f>
        <v>963072854.7048421</v>
      </c>
      <c r="I84" s="128">
        <f>I77*Sheet1!$D$3</f>
        <v>963072854.7048421</v>
      </c>
      <c r="J84" s="128">
        <f>J77*Sheet1!$D$3</f>
        <v>388657347.032565</v>
      </c>
      <c r="K84" s="128">
        <f>K77*Sheet1!$D$3</f>
        <v>0</v>
      </c>
      <c r="L84" s="128">
        <f>L77*Sheet1!$D$3</f>
        <v>113572566.753459</v>
      </c>
      <c r="M84" s="128">
        <f>M77*Sheet1!$D$3</f>
        <v>61098826.546407</v>
      </c>
      <c r="N84" s="128">
        <f>N77*Sheet1!$D$3</f>
        <v>0</v>
      </c>
      <c r="O84" s="128">
        <f>O77*Sheet1!$D$3</f>
        <v>0</v>
      </c>
      <c r="P84" s="128">
        <f>P77*Sheet1!$D$3</f>
        <v>275084780.2764909</v>
      </c>
      <c r="Q84" s="121"/>
    </row>
    <row r="85" spans="6:17" ht="15.75" hidden="1">
      <c r="F85" s="94"/>
      <c r="G85" s="120"/>
      <c r="H85" s="128">
        <f>H78*Sheet1!$B$3</f>
        <v>2881106533.1061425</v>
      </c>
      <c r="I85" s="128">
        <f>I78*Sheet1!$B$3</f>
        <v>2811191684.78907</v>
      </c>
      <c r="J85" s="128">
        <f>J78*Sheet1!$B$3</f>
        <v>1701067628.716404</v>
      </c>
      <c r="K85" s="128">
        <f>K78*Sheet1!$B$3</f>
        <v>2278832.9401080003</v>
      </c>
      <c r="L85" s="128">
        <f>L78*Sheet1!$B$3</f>
        <v>290119164.2617632</v>
      </c>
      <c r="M85" s="128">
        <f>M78*Sheet1!$B$3</f>
        <v>119121037.79959622</v>
      </c>
      <c r="N85" s="142">
        <f>N78*Sheet1!$B$3</f>
        <v>12122400</v>
      </c>
      <c r="O85" s="128">
        <f>O78*Sheet1!$B$3</f>
        <v>6108498.87726</v>
      </c>
      <c r="P85" s="128">
        <f>P78*Sheet1!$B$3</f>
        <v>1408669631.544839</v>
      </c>
      <c r="Q85" s="122"/>
    </row>
    <row r="86" spans="6:17" ht="15.75" hidden="1">
      <c r="F86" s="94"/>
      <c r="G86" s="120"/>
      <c r="H86" s="128">
        <f>H79*Sheet1!$F$3</f>
        <v>68130257.95291299</v>
      </c>
      <c r="I86" s="128">
        <f>I79*Sheet1!$F$3</f>
        <v>68130257.95291299</v>
      </c>
      <c r="J86" s="128">
        <f>J79*Sheet1!$F$3</f>
        <v>68130257.95291299</v>
      </c>
      <c r="K86" s="128">
        <f>K79*Sheet1!$F$3</f>
        <v>0</v>
      </c>
      <c r="L86" s="128">
        <f>L79*Sheet1!$F$3</f>
        <v>41757254.55604853</v>
      </c>
      <c r="M86" s="128">
        <f>M79*Sheet1!$F$3</f>
        <v>10573033.61658306</v>
      </c>
      <c r="N86" s="128">
        <f>N79*Sheet1!$F$3</f>
        <v>0</v>
      </c>
      <c r="O86" s="128">
        <f>O79*Sheet1!$F$3</f>
        <v>0</v>
      </c>
      <c r="P86" s="128">
        <f>P79*Sheet1!$F$3</f>
        <v>26373003.39686447</v>
      </c>
      <c r="Q86" s="122"/>
    </row>
    <row r="87" spans="7:17" ht="15.75" hidden="1">
      <c r="G87" s="120"/>
      <c r="H87" s="128">
        <f>H80*Sheet1!$E$3</f>
        <v>0</v>
      </c>
      <c r="I87" s="128">
        <f>I80*Sheet1!$E$3</f>
        <v>0</v>
      </c>
      <c r="J87" s="128">
        <f>J80*Sheet1!$E$3</f>
        <v>0</v>
      </c>
      <c r="K87" s="128">
        <f>K80*Sheet1!$E$3</f>
        <v>0</v>
      </c>
      <c r="L87" s="128">
        <f>L80*Sheet1!$E$3</f>
        <v>0</v>
      </c>
      <c r="M87" s="128">
        <f>M80*Sheet1!$E$3</f>
        <v>0</v>
      </c>
      <c r="N87" s="128">
        <f>N80*Sheet1!$E$3</f>
        <v>0</v>
      </c>
      <c r="O87" s="128">
        <f>O80*Sheet1!$E$3</f>
        <v>0</v>
      </c>
      <c r="P87" s="128">
        <f>P80*Sheet1!$E$3</f>
        <v>0</v>
      </c>
      <c r="Q87" s="122"/>
    </row>
    <row r="88" spans="7:17" ht="15.75" hidden="1">
      <c r="G88" s="120"/>
      <c r="H88" s="128">
        <f>H81*Sheet1!$G$3</f>
        <v>666358121.1267</v>
      </c>
      <c r="I88" s="128">
        <f>I81*Sheet1!$G$3</f>
        <v>703463936.7627897</v>
      </c>
      <c r="J88" s="128">
        <f>J81*Sheet1!$G$3</f>
        <v>506698895.98197424</v>
      </c>
      <c r="K88" s="128">
        <f>K81*Sheet1!$G$3</f>
        <v>0</v>
      </c>
      <c r="L88" s="128">
        <f>L81*Sheet1!$G$3</f>
        <v>0</v>
      </c>
      <c r="M88" s="128">
        <f>M81*Sheet1!$G$3</f>
        <v>2624694.289556146</v>
      </c>
      <c r="N88" s="128">
        <f>N81*Sheet1!$G$3</f>
        <v>0</v>
      </c>
      <c r="O88" s="128">
        <f>O81*Sheet1!$G$3</f>
        <v>0</v>
      </c>
      <c r="P88" s="128">
        <f>P81*Sheet1!$G$3</f>
        <v>506698895.98197424</v>
      </c>
      <c r="Q88" s="122"/>
    </row>
    <row r="89" spans="7:17" ht="15.75" hidden="1">
      <c r="G89" s="120"/>
      <c r="H89" s="128">
        <f>H82*Sheet1!$C$3</f>
        <v>56561578.309999995</v>
      </c>
      <c r="I89" s="128">
        <f>I82*Sheet1!$C$3</f>
        <v>74483583.43</v>
      </c>
      <c r="J89" s="128">
        <f>J82*Sheet1!$C$3</f>
        <v>74483583.43</v>
      </c>
      <c r="K89" s="128">
        <f>K82*Sheet1!$C$3</f>
        <v>0</v>
      </c>
      <c r="L89" s="128">
        <f>L82*Sheet1!$C$3</f>
        <v>0</v>
      </c>
      <c r="M89" s="128">
        <f>M82*Sheet1!$C$3</f>
        <v>6894443.33</v>
      </c>
      <c r="N89" s="128">
        <f>N82*Sheet1!$C$3</f>
        <v>0</v>
      </c>
      <c r="O89" s="128">
        <f>O82*Sheet1!$C$3</f>
        <v>130762.93</v>
      </c>
      <c r="P89" s="128">
        <f>P82*Sheet1!$C$3</f>
        <v>74483583.43</v>
      </c>
      <c r="Q89" s="122"/>
    </row>
    <row r="90" spans="8:17" ht="15.75" hidden="1">
      <c r="H90" s="100">
        <f>SUM(H84:H89)</f>
        <v>4635229345.200598</v>
      </c>
      <c r="I90" s="100">
        <f>SUM(I84:I89)</f>
        <v>4620342317.639615</v>
      </c>
      <c r="J90" s="100">
        <f aca="true" t="shared" si="10" ref="J90:O90">SUM(J84:J89)</f>
        <v>2739037713.113856</v>
      </c>
      <c r="K90" s="100">
        <f t="shared" si="10"/>
        <v>2278832.9401080003</v>
      </c>
      <c r="L90" s="100">
        <f t="shared" si="10"/>
        <v>445448985.5712707</v>
      </c>
      <c r="M90" s="100">
        <f t="shared" si="10"/>
        <v>200312035.58214244</v>
      </c>
      <c r="N90" s="143">
        <f t="shared" si="10"/>
        <v>12122400</v>
      </c>
      <c r="O90" s="100">
        <f t="shared" si="10"/>
        <v>6239261.80726</v>
      </c>
      <c r="P90" s="100">
        <f>SUM(P84:P89)</f>
        <v>2291309894.6301684</v>
      </c>
      <c r="Q90" s="123"/>
    </row>
    <row r="91" spans="8:17" ht="15.75"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3" ht="15.75">
      <c r="Q93" s="43"/>
    </row>
  </sheetData>
  <sheetProtection/>
  <mergeCells count="2">
    <mergeCell ref="B4:Q4"/>
    <mergeCell ref="B5:Q5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58"/>
  <sheetViews>
    <sheetView zoomScalePageLayoutView="0" workbookViewId="0" topLeftCell="A1">
      <selection activeCell="E170" sqref="E170"/>
    </sheetView>
  </sheetViews>
  <sheetFormatPr defaultColWidth="8.796875" defaultRowHeight="14.25"/>
  <cols>
    <col min="1" max="1" width="12.3984375" style="5" customWidth="1"/>
    <col min="2" max="2" width="8.8984375" style="11" customWidth="1"/>
    <col min="3" max="3" width="8.8984375" style="16" customWidth="1"/>
    <col min="6" max="6" width="11.19921875" style="0" customWidth="1"/>
    <col min="7" max="8" width="10.5" style="0" bestFit="1" customWidth="1"/>
    <col min="9" max="9" width="28.59765625" style="28" customWidth="1"/>
    <col min="10" max="10" width="15.5" style="11" bestFit="1" customWidth="1"/>
  </cols>
  <sheetData>
    <row r="1" spans="1:10" s="17" customFormat="1" ht="15.75">
      <c r="A1" s="46">
        <v>43373</v>
      </c>
      <c r="B1"/>
      <c r="C1"/>
      <c r="D1"/>
      <c r="E1"/>
      <c r="F1"/>
      <c r="G1"/>
      <c r="I1" s="19"/>
      <c r="J1" s="20"/>
    </row>
    <row r="2" spans="1:10" s="17" customFormat="1" ht="15.75">
      <c r="A2"/>
      <c r="B2" t="s">
        <v>1</v>
      </c>
      <c r="C2" t="s">
        <v>5</v>
      </c>
      <c r="D2" t="s">
        <v>0</v>
      </c>
      <c r="E2" t="s">
        <v>4</v>
      </c>
      <c r="F2" t="s">
        <v>3</v>
      </c>
      <c r="G2" t="s">
        <v>2</v>
      </c>
      <c r="I2" s="6"/>
      <c r="J2" s="20"/>
    </row>
    <row r="3" spans="1:10" s="17" customFormat="1" ht="15.75">
      <c r="A3"/>
      <c r="B3" s="115">
        <v>3.0306</v>
      </c>
      <c r="C3" s="88">
        <v>1</v>
      </c>
      <c r="D3" s="114">
        <v>2.6151</v>
      </c>
      <c r="E3" s="114">
        <v>8.6222</v>
      </c>
      <c r="F3" s="114">
        <v>0.023056999999999998</v>
      </c>
      <c r="G3" s="114">
        <v>3.6487182750000002</v>
      </c>
      <c r="H3" s="115"/>
      <c r="I3" s="19"/>
      <c r="J3" s="20"/>
    </row>
    <row r="4" spans="1:10" s="17" customFormat="1" ht="15.75" hidden="1">
      <c r="A4"/>
      <c r="B4" s="115"/>
      <c r="C4" s="88"/>
      <c r="D4" s="114"/>
      <c r="E4" s="114"/>
      <c r="F4" s="114"/>
      <c r="G4" s="114"/>
      <c r="H4" s="115"/>
      <c r="I4" s="19"/>
      <c r="J4" s="20"/>
    </row>
    <row r="5" spans="1:10" s="17" customFormat="1" ht="15.75" hidden="1">
      <c r="A5" s="46">
        <v>43343</v>
      </c>
      <c r="B5"/>
      <c r="C5"/>
      <c r="D5"/>
      <c r="E5"/>
      <c r="F5"/>
      <c r="G5"/>
      <c r="I5" s="19"/>
      <c r="J5" s="20"/>
    </row>
    <row r="6" spans="1:10" s="17" customFormat="1" ht="15.75" hidden="1">
      <c r="A6"/>
      <c r="B6" t="s">
        <v>1</v>
      </c>
      <c r="C6" t="s">
        <v>5</v>
      </c>
      <c r="D6" t="s">
        <v>0</v>
      </c>
      <c r="E6" t="s">
        <v>4</v>
      </c>
      <c r="F6" t="s">
        <v>3</v>
      </c>
      <c r="G6" t="s">
        <v>2</v>
      </c>
      <c r="I6" s="19"/>
      <c r="J6" s="20"/>
    </row>
    <row r="7" spans="1:10" s="17" customFormat="1" ht="15.75" hidden="1">
      <c r="A7"/>
      <c r="B7" s="115">
        <v>3.0184</v>
      </c>
      <c r="C7" s="88">
        <v>1</v>
      </c>
      <c r="D7" s="114">
        <v>2.5803</v>
      </c>
      <c r="E7" s="114">
        <v>8.5243</v>
      </c>
      <c r="F7" s="114">
        <f>2.3129/100</f>
        <v>0.023129</v>
      </c>
      <c r="G7" s="114">
        <v>3.61600273551034</v>
      </c>
      <c r="H7" s="115">
        <v>2.3129</v>
      </c>
      <c r="I7" s="19"/>
      <c r="J7" s="20"/>
    </row>
    <row r="8" spans="1:10" s="17" customFormat="1" ht="15.75" hidden="1">
      <c r="A8" s="46">
        <v>43281</v>
      </c>
      <c r="B8"/>
      <c r="C8"/>
      <c r="D8"/>
      <c r="E8"/>
      <c r="F8"/>
      <c r="G8"/>
      <c r="H8"/>
      <c r="I8" s="19"/>
      <c r="J8" s="20"/>
    </row>
    <row r="9" spans="1:10" s="17" customFormat="1" ht="15.75" hidden="1">
      <c r="A9"/>
      <c r="B9" t="s">
        <v>1</v>
      </c>
      <c r="C9" t="s">
        <v>5</v>
      </c>
      <c r="D9" t="s">
        <v>0</v>
      </c>
      <c r="E9" t="s">
        <v>4</v>
      </c>
      <c r="F9" t="s">
        <v>3</v>
      </c>
      <c r="G9" t="s">
        <v>2</v>
      </c>
      <c r="H9"/>
      <c r="I9" s="19"/>
      <c r="J9" s="20"/>
    </row>
    <row r="10" spans="1:10" s="17" customFormat="1" ht="15.75" hidden="1">
      <c r="A10"/>
      <c r="B10" s="115">
        <v>2.8537</v>
      </c>
      <c r="C10" s="88">
        <v>1</v>
      </c>
      <c r="D10" s="114">
        <v>2.4516</v>
      </c>
      <c r="E10" s="167">
        <v>8.0991</v>
      </c>
      <c r="F10" s="114">
        <f>2.2168/100</f>
        <v>0.022168</v>
      </c>
      <c r="G10" s="114">
        <v>3.44835346607628</v>
      </c>
      <c r="H10"/>
      <c r="I10" s="19"/>
      <c r="J10" s="20"/>
    </row>
    <row r="11" spans="1:10" s="17" customFormat="1" ht="15.75" hidden="1">
      <c r="A11" s="46">
        <v>43251</v>
      </c>
      <c r="B11"/>
      <c r="C11"/>
      <c r="D11"/>
      <c r="E11"/>
      <c r="F11"/>
      <c r="G11"/>
      <c r="H11"/>
      <c r="I11" s="19"/>
      <c r="J11" s="20"/>
    </row>
    <row r="12" spans="1:10" s="17" customFormat="1" ht="15.75" hidden="1">
      <c r="A12"/>
      <c r="B12" t="s">
        <v>1</v>
      </c>
      <c r="C12" t="s">
        <v>5</v>
      </c>
      <c r="D12" t="s">
        <v>0</v>
      </c>
      <c r="E12" t="s">
        <v>4</v>
      </c>
      <c r="F12" t="s">
        <v>3</v>
      </c>
      <c r="G12" t="s">
        <v>2</v>
      </c>
      <c r="H12"/>
      <c r="I12" s="19"/>
      <c r="J12" s="20"/>
    </row>
    <row r="13" spans="1:10" s="17" customFormat="1" ht="15.75" hidden="1">
      <c r="A13"/>
      <c r="B13" s="115">
        <v>2.8716</v>
      </c>
      <c r="C13" s="88">
        <v>1</v>
      </c>
      <c r="D13" s="114">
        <v>2.4719</v>
      </c>
      <c r="E13" s="167">
        <v>8.1743</v>
      </c>
      <c r="F13" s="114">
        <f>2.2713/100</f>
        <v>0.022713</v>
      </c>
      <c r="G13" s="114">
        <v>3.50182039694569</v>
      </c>
      <c r="H13"/>
      <c r="I13" s="19"/>
      <c r="J13" s="20"/>
    </row>
    <row r="14" spans="1:10" s="17" customFormat="1" ht="15.75" hidden="1">
      <c r="A14" s="46">
        <v>43100</v>
      </c>
      <c r="B14"/>
      <c r="C14"/>
      <c r="D14"/>
      <c r="E14"/>
      <c r="F14"/>
      <c r="G14"/>
      <c r="H14"/>
      <c r="I14" s="19"/>
      <c r="J14" s="20"/>
    </row>
    <row r="15" spans="1:10" s="17" customFormat="1" ht="15.75" hidden="1">
      <c r="A15"/>
      <c r="B15" t="s">
        <v>1</v>
      </c>
      <c r="C15" t="s">
        <v>5</v>
      </c>
      <c r="D15" t="s">
        <v>0</v>
      </c>
      <c r="E15" t="s">
        <v>4</v>
      </c>
      <c r="F15" t="s">
        <v>3</v>
      </c>
      <c r="G15" t="s">
        <v>2</v>
      </c>
      <c r="H15"/>
      <c r="I15" s="19"/>
      <c r="J15" s="20"/>
    </row>
    <row r="16" spans="1:10" s="17" customFormat="1" ht="15.75" hidden="1">
      <c r="A16"/>
      <c r="B16" s="115">
        <v>3.1044</v>
      </c>
      <c r="C16" s="88">
        <v>1</v>
      </c>
      <c r="D16" s="114">
        <v>2.5922</v>
      </c>
      <c r="E16" s="167">
        <v>8.592</v>
      </c>
      <c r="F16" s="114">
        <f>2.3036/100</f>
        <v>0.023035999999999997</v>
      </c>
      <c r="G16" s="114">
        <v>3.6916407592914076</v>
      </c>
      <c r="H16"/>
      <c r="I16" s="19"/>
      <c r="J16" s="20"/>
    </row>
    <row r="17" spans="1:10" s="17" customFormat="1" ht="15.75" hidden="1">
      <c r="A17" s="46">
        <v>42825</v>
      </c>
      <c r="B17"/>
      <c r="C17"/>
      <c r="D17"/>
      <c r="E17"/>
      <c r="F17"/>
      <c r="G17"/>
      <c r="I17" s="19"/>
      <c r="J17" s="20"/>
    </row>
    <row r="18" spans="1:10" s="17" customFormat="1" ht="15.75" hidden="1">
      <c r="A18"/>
      <c r="B18" t="s">
        <v>1</v>
      </c>
      <c r="C18" t="s">
        <v>5</v>
      </c>
      <c r="D18" t="s">
        <v>0</v>
      </c>
      <c r="E18" t="s">
        <v>4</v>
      </c>
      <c r="F18" t="s">
        <v>3</v>
      </c>
      <c r="G18" t="s">
        <v>2</v>
      </c>
      <c r="I18" s="6"/>
      <c r="J18" s="20"/>
    </row>
    <row r="19" spans="1:10" s="17" customFormat="1" ht="15.75" hidden="1">
      <c r="A19"/>
      <c r="B19" s="114">
        <v>2.6266</v>
      </c>
      <c r="C19" s="88">
        <v>1</v>
      </c>
      <c r="D19" s="159">
        <v>2.4452</v>
      </c>
      <c r="E19" s="114">
        <v>8.0223</v>
      </c>
      <c r="F19" s="114">
        <f>2.2005/100</f>
        <v>0.022005</v>
      </c>
      <c r="G19" s="89">
        <v>3.31776961999999</v>
      </c>
      <c r="H19"/>
      <c r="I19" s="19"/>
      <c r="J19" s="20"/>
    </row>
    <row r="20" spans="1:10" s="17" customFormat="1" ht="15.75" hidden="1">
      <c r="A20" s="153">
        <v>42795</v>
      </c>
      <c r="B20"/>
      <c r="C20"/>
      <c r="D20"/>
      <c r="E20"/>
      <c r="F20"/>
      <c r="G20"/>
      <c r="I20" s="19"/>
      <c r="J20" s="20"/>
    </row>
    <row r="21" spans="1:10" s="17" customFormat="1" ht="15.75" hidden="1">
      <c r="A21"/>
      <c r="B21" t="s">
        <v>1</v>
      </c>
      <c r="C21" t="s">
        <v>5</v>
      </c>
      <c r="D21" t="s">
        <v>0</v>
      </c>
      <c r="E21" t="s">
        <v>4</v>
      </c>
      <c r="F21" t="s">
        <v>3</v>
      </c>
      <c r="G21" t="s">
        <v>2</v>
      </c>
      <c r="I21" s="6"/>
      <c r="J21" s="20"/>
    </row>
    <row r="22" spans="1:10" s="17" customFormat="1" ht="15.75" hidden="1">
      <c r="A22"/>
      <c r="B22" s="154">
        <v>2.7016</v>
      </c>
      <c r="C22" s="155">
        <v>1</v>
      </c>
      <c r="D22" s="156">
        <v>2.5494</v>
      </c>
      <c r="E22" s="156">
        <v>8.3505</v>
      </c>
      <c r="F22" s="156">
        <f>2.2698/100</f>
        <v>0.022698</v>
      </c>
      <c r="G22" s="157">
        <v>3.437764</v>
      </c>
      <c r="H22"/>
      <c r="I22" s="19"/>
      <c r="J22" s="20"/>
    </row>
    <row r="23" spans="1:10" s="17" customFormat="1" ht="15.75" hidden="1">
      <c r="A23"/>
      <c r="B23" s="114"/>
      <c r="C23" s="88"/>
      <c r="D23" s="114"/>
      <c r="E23" s="114"/>
      <c r="F23" s="115"/>
      <c r="G23" s="115"/>
      <c r="H23"/>
      <c r="I23" s="19"/>
      <c r="J23" s="20"/>
    </row>
    <row r="24" spans="1:10" s="17" customFormat="1" ht="15.75" hidden="1">
      <c r="A24" s="46">
        <v>42735</v>
      </c>
      <c r="B24"/>
      <c r="C24"/>
      <c r="D24"/>
      <c r="E24"/>
      <c r="F24"/>
      <c r="G24"/>
      <c r="H24"/>
      <c r="I24" s="19"/>
      <c r="J24" s="20"/>
    </row>
    <row r="25" spans="1:10" s="17" customFormat="1" ht="15.75" hidden="1">
      <c r="A25"/>
      <c r="B25" t="s">
        <v>1</v>
      </c>
      <c r="C25" t="s">
        <v>5</v>
      </c>
      <c r="D25" t="s">
        <v>0</v>
      </c>
      <c r="E25" t="s">
        <v>4</v>
      </c>
      <c r="F25" t="s">
        <v>3</v>
      </c>
      <c r="G25" t="s">
        <v>2</v>
      </c>
      <c r="H25"/>
      <c r="I25" s="19"/>
      <c r="J25" s="20"/>
    </row>
    <row r="26" spans="1:10" s="17" customFormat="1" ht="15.75" hidden="1">
      <c r="A26"/>
      <c r="B26" s="115">
        <v>2.794</v>
      </c>
      <c r="C26" s="88">
        <v>1</v>
      </c>
      <c r="D26" s="114">
        <v>2.6468</v>
      </c>
      <c r="E26" s="114">
        <v>8.6582</v>
      </c>
      <c r="F26" s="114">
        <f>2.2651/100</f>
        <v>0.022650999999999998</v>
      </c>
      <c r="G26" s="89">
        <v>3.5581773012271</v>
      </c>
      <c r="H26"/>
      <c r="I26" s="19"/>
      <c r="J26" s="20"/>
    </row>
    <row r="27" spans="1:10" s="17" customFormat="1" ht="15.75" hidden="1">
      <c r="A27" s="46">
        <v>42674</v>
      </c>
      <c r="B27"/>
      <c r="C27"/>
      <c r="D27"/>
      <c r="E27"/>
      <c r="F27"/>
      <c r="G27"/>
      <c r="H27"/>
      <c r="I27" s="19"/>
      <c r="J27" s="20"/>
    </row>
    <row r="28" spans="1:10" s="17" customFormat="1" ht="17.25" hidden="1">
      <c r="A28"/>
      <c r="B28" t="s">
        <v>1</v>
      </c>
      <c r="C28" t="s">
        <v>5</v>
      </c>
      <c r="D28" t="s">
        <v>0</v>
      </c>
      <c r="E28" t="s">
        <v>4</v>
      </c>
      <c r="F28" t="s">
        <v>3</v>
      </c>
      <c r="G28" t="s">
        <v>2</v>
      </c>
      <c r="H28" s="68"/>
      <c r="I28" s="69"/>
      <c r="J28" s="21"/>
    </row>
    <row r="29" spans="1:10" s="17" customFormat="1" ht="15.75" hidden="1">
      <c r="A29"/>
      <c r="B29" s="114">
        <v>2.6278</v>
      </c>
      <c r="C29" s="88">
        <v>1</v>
      </c>
      <c r="D29" s="114">
        <v>2.4091</v>
      </c>
      <c r="E29" s="114">
        <v>7.9351</v>
      </c>
      <c r="F29" s="115">
        <f>2.2881/100</f>
        <v>0.022881</v>
      </c>
      <c r="G29" s="115">
        <v>3.30973976551144</v>
      </c>
      <c r="H29" s="70"/>
      <c r="I29" s="71"/>
      <c r="J29" s="22"/>
    </row>
    <row r="30" spans="1:10" s="17" customFormat="1" ht="15.75" hidden="1">
      <c r="A30"/>
      <c r="B30" s="114"/>
      <c r="C30" s="88"/>
      <c r="D30" s="114"/>
      <c r="E30" s="114"/>
      <c r="F30" s="115"/>
      <c r="G30" s="115"/>
      <c r="H30" s="70"/>
      <c r="I30" s="71"/>
      <c r="J30" s="22"/>
    </row>
    <row r="31" spans="1:10" s="17" customFormat="1" ht="15.75" hidden="1">
      <c r="A31" s="46">
        <v>42369</v>
      </c>
      <c r="B31"/>
      <c r="C31"/>
      <c r="D31"/>
      <c r="E31"/>
      <c r="F31"/>
      <c r="G31"/>
      <c r="H31" s="72"/>
      <c r="I31" s="73"/>
      <c r="J31" s="23"/>
    </row>
    <row r="32" spans="1:10" ht="15.75" hidden="1">
      <c r="A32"/>
      <c r="B32" t="s">
        <v>1</v>
      </c>
      <c r="C32" t="s">
        <v>5</v>
      </c>
      <c r="D32" t="s">
        <v>0</v>
      </c>
      <c r="E32" t="s">
        <v>4</v>
      </c>
      <c r="F32" t="s">
        <v>3</v>
      </c>
      <c r="G32" t="s">
        <v>2</v>
      </c>
      <c r="H32" s="75"/>
      <c r="I32" s="76"/>
      <c r="J32" s="24"/>
    </row>
    <row r="33" spans="1:10" ht="15.75" hidden="1">
      <c r="A33"/>
      <c r="B33" s="88">
        <v>2.6169</v>
      </c>
      <c r="C33" s="88">
        <v>1</v>
      </c>
      <c r="D33" s="88">
        <v>2.3949</v>
      </c>
      <c r="E33" s="88">
        <v>7.8909</v>
      </c>
      <c r="F33" s="89">
        <v>0.019881</v>
      </c>
      <c r="G33" s="89">
        <v>3.318686</v>
      </c>
      <c r="H33" s="72"/>
      <c r="I33" s="79"/>
      <c r="J33" s="7"/>
    </row>
    <row r="34" spans="1:10" ht="15.75" hidden="1">
      <c r="A34" s="74"/>
      <c r="B34" s="77"/>
      <c r="C34" s="78"/>
      <c r="D34" s="72"/>
      <c r="E34" s="72"/>
      <c r="F34" s="72"/>
      <c r="G34" s="90"/>
      <c r="H34" s="72"/>
      <c r="I34" s="79"/>
      <c r="J34" s="8"/>
    </row>
    <row r="35" spans="1:10" ht="15.75" hidden="1">
      <c r="A35" s="46">
        <v>42430</v>
      </c>
      <c r="B35"/>
      <c r="C35"/>
      <c r="H35" s="72"/>
      <c r="I35" s="79"/>
      <c r="J35" s="9"/>
    </row>
    <row r="36" spans="1:10" ht="15.75" hidden="1">
      <c r="A36"/>
      <c r="B36" t="s">
        <v>1</v>
      </c>
      <c r="C36" t="s">
        <v>5</v>
      </c>
      <c r="D36" t="s">
        <v>0</v>
      </c>
      <c r="E36" t="s">
        <v>4</v>
      </c>
      <c r="F36" t="s">
        <v>3</v>
      </c>
      <c r="G36" t="s">
        <v>2</v>
      </c>
      <c r="H36" s="72"/>
      <c r="I36" s="80"/>
      <c r="J36" s="10"/>
    </row>
    <row r="37" spans="1:10" ht="15.75" hidden="1">
      <c r="A37"/>
      <c r="B37" s="88">
        <v>2.6957</v>
      </c>
      <c r="C37" s="88">
        <v>1</v>
      </c>
      <c r="D37" s="88">
        <v>2.4713</v>
      </c>
      <c r="E37" s="88">
        <v>8.2158</v>
      </c>
      <c r="F37" s="89">
        <v>0.021883</v>
      </c>
      <c r="G37" s="89">
        <v>3.41563</v>
      </c>
      <c r="H37" s="72"/>
      <c r="I37" s="79"/>
      <c r="J37" s="10"/>
    </row>
    <row r="38" spans="1:10" ht="15.75" hidden="1">
      <c r="A38"/>
      <c r="B38" s="88"/>
      <c r="C38" s="88"/>
      <c r="D38" s="88"/>
      <c r="E38" s="88"/>
      <c r="F38" s="89"/>
      <c r="G38" s="89"/>
      <c r="H38" s="72"/>
      <c r="I38" s="80"/>
      <c r="J38" s="9"/>
    </row>
    <row r="39" spans="1:10" ht="15.75" hidden="1">
      <c r="A39"/>
      <c r="B39" s="88"/>
      <c r="C39" s="88"/>
      <c r="D39" s="88"/>
      <c r="E39" s="88"/>
      <c r="F39" s="89"/>
      <c r="G39" s="89"/>
      <c r="H39" s="72"/>
      <c r="I39" s="77"/>
      <c r="J39" s="10"/>
    </row>
    <row r="40" spans="1:10" ht="15.75" hidden="1">
      <c r="A40" s="74"/>
      <c r="B40" s="81"/>
      <c r="C40" s="81"/>
      <c r="D40" s="81"/>
      <c r="E40" s="81"/>
      <c r="F40" s="81"/>
      <c r="G40" s="81"/>
      <c r="H40" s="72"/>
      <c r="I40" s="80"/>
      <c r="J40" s="10"/>
    </row>
    <row r="41" spans="1:10" ht="15.75" hidden="1">
      <c r="A41" s="46">
        <v>42613</v>
      </c>
      <c r="B41"/>
      <c r="C41"/>
      <c r="H41" s="72"/>
      <c r="I41" s="82"/>
      <c r="J41" s="10"/>
    </row>
    <row r="42" spans="1:10" ht="15.75" hidden="1">
      <c r="A42"/>
      <c r="B42" t="s">
        <v>1</v>
      </c>
      <c r="C42" t="s">
        <v>5</v>
      </c>
      <c r="D42" t="s">
        <v>0</v>
      </c>
      <c r="E42" t="s">
        <v>4</v>
      </c>
      <c r="F42" t="s">
        <v>3</v>
      </c>
      <c r="G42" t="s">
        <v>2</v>
      </c>
      <c r="H42" s="72"/>
      <c r="I42" s="79"/>
      <c r="J42" s="10"/>
    </row>
    <row r="43" spans="1:10" ht="15.75" hidden="1">
      <c r="A43"/>
      <c r="B43" s="114">
        <v>2.5763</v>
      </c>
      <c r="C43" s="88">
        <v>1</v>
      </c>
      <c r="D43" s="114">
        <v>2.3056</v>
      </c>
      <c r="E43" s="114">
        <v>7.6395</v>
      </c>
      <c r="F43" s="115">
        <f>2.2557/100</f>
        <v>0.022557</v>
      </c>
      <c r="G43" s="115">
        <v>3.21479564519007</v>
      </c>
      <c r="H43" s="72"/>
      <c r="I43" s="80"/>
      <c r="J43" s="9"/>
    </row>
    <row r="44" spans="1:10" ht="15.75" hidden="1">
      <c r="A44" s="83"/>
      <c r="B44" s="84"/>
      <c r="C44" s="85"/>
      <c r="D44" s="72"/>
      <c r="E44" s="72"/>
      <c r="F44" s="72"/>
      <c r="G44" s="72"/>
      <c r="H44" s="72"/>
      <c r="I44" s="80"/>
      <c r="J44" s="10"/>
    </row>
    <row r="45" spans="1:10" ht="15.75" hidden="1">
      <c r="A45" s="46">
        <v>42551</v>
      </c>
      <c r="B45"/>
      <c r="C45"/>
      <c r="H45" s="72"/>
      <c r="I45" s="79"/>
      <c r="J45" s="10"/>
    </row>
    <row r="46" spans="1:10" ht="15.75" hidden="1">
      <c r="A46"/>
      <c r="B46" t="s">
        <v>1</v>
      </c>
      <c r="C46" t="s">
        <v>5</v>
      </c>
      <c r="D46" t="s">
        <v>0</v>
      </c>
      <c r="E46" t="s">
        <v>4</v>
      </c>
      <c r="F46" t="s">
        <v>3</v>
      </c>
      <c r="G46" t="s">
        <v>2</v>
      </c>
      <c r="H46" s="72"/>
      <c r="I46" s="80"/>
      <c r="J46" s="9"/>
    </row>
    <row r="47" spans="1:10" ht="15.75" hidden="1">
      <c r="A47"/>
      <c r="B47" s="88">
        <v>2.5976</v>
      </c>
      <c r="C47" s="88">
        <v>1</v>
      </c>
      <c r="D47" s="88">
        <v>2.3423</v>
      </c>
      <c r="E47" s="88">
        <v>7.7585</v>
      </c>
      <c r="F47" s="89">
        <v>0.022803</v>
      </c>
      <c r="G47" s="89">
        <v>3.28578</v>
      </c>
      <c r="H47" s="86"/>
      <c r="I47" s="87"/>
      <c r="J47" s="10"/>
    </row>
    <row r="48" spans="1:10" ht="15.75" hidden="1">
      <c r="A48" s="64"/>
      <c r="B48" s="65"/>
      <c r="C48" s="66"/>
      <c r="D48" s="67"/>
      <c r="E48" s="67"/>
      <c r="F48" s="67"/>
      <c r="G48" s="67">
        <v>1.4028</v>
      </c>
      <c r="H48" s="57"/>
      <c r="I48" s="59"/>
      <c r="J48" s="10"/>
    </row>
    <row r="49" spans="1:10" ht="15.75" hidden="1">
      <c r="A49" s="54"/>
      <c r="B49" s="55"/>
      <c r="C49" s="56"/>
      <c r="D49" s="47"/>
      <c r="E49" s="47"/>
      <c r="F49" s="47"/>
      <c r="G49" s="57"/>
      <c r="H49" s="57"/>
      <c r="I49" s="58"/>
      <c r="J49" s="9"/>
    </row>
    <row r="50" spans="1:10" ht="15.75" hidden="1">
      <c r="A50" s="54"/>
      <c r="B50" s="55"/>
      <c r="C50" s="56"/>
      <c r="D50" s="47"/>
      <c r="E50" s="47"/>
      <c r="F50" s="47"/>
      <c r="G50" s="57"/>
      <c r="H50" s="57"/>
      <c r="I50" s="58"/>
      <c r="J50" s="10"/>
    </row>
    <row r="51" spans="1:10" ht="15.75" hidden="1">
      <c r="A51" s="60"/>
      <c r="B51" s="53"/>
      <c r="C51" s="61"/>
      <c r="D51" s="47"/>
      <c r="E51" s="47"/>
      <c r="F51" s="47"/>
      <c r="G51" s="47"/>
      <c r="H51" s="47"/>
      <c r="I51" s="62"/>
      <c r="J51" s="10"/>
    </row>
    <row r="52" spans="1:10" ht="15.75" hidden="1">
      <c r="A52" s="48"/>
      <c r="B52" s="49"/>
      <c r="C52" s="50"/>
      <c r="D52" s="47"/>
      <c r="E52" s="47"/>
      <c r="F52" s="47"/>
      <c r="G52" s="57"/>
      <c r="H52" s="57"/>
      <c r="I52" s="58"/>
      <c r="J52" s="10"/>
    </row>
    <row r="53" spans="1:10" ht="15.75" hidden="1">
      <c r="A53" s="54"/>
      <c r="B53" s="55"/>
      <c r="C53" s="56"/>
      <c r="D53" s="47"/>
      <c r="E53" s="47"/>
      <c r="F53" s="47"/>
      <c r="G53" s="47"/>
      <c r="H53" s="63"/>
      <c r="I53" s="58"/>
      <c r="J53" s="10"/>
    </row>
    <row r="54" spans="1:10" ht="15.75" hidden="1">
      <c r="A54" s="54"/>
      <c r="B54" s="55"/>
      <c r="C54" s="56"/>
      <c r="D54" s="47"/>
      <c r="E54" s="47"/>
      <c r="F54" s="47"/>
      <c r="G54" s="47"/>
      <c r="H54" s="47"/>
      <c r="I54" s="52"/>
      <c r="J54" s="10"/>
    </row>
    <row r="55" spans="1:10" ht="15.75" hidden="1">
      <c r="A55" s="48"/>
      <c r="B55" s="49"/>
      <c r="C55" s="50"/>
      <c r="D55" s="47"/>
      <c r="E55" s="47"/>
      <c r="F55" s="47"/>
      <c r="G55" s="47"/>
      <c r="H55" s="47"/>
      <c r="I55" s="51"/>
      <c r="J55" s="9"/>
    </row>
    <row r="56" spans="1:10" ht="15.75" hidden="1">
      <c r="A56" s="4"/>
      <c r="B56" s="10"/>
      <c r="C56" s="15"/>
      <c r="I56" s="18"/>
      <c r="J56" s="10"/>
    </row>
    <row r="57" spans="1:10" ht="15.75" hidden="1">
      <c r="A57" s="4"/>
      <c r="B57" s="10"/>
      <c r="C57" s="15"/>
      <c r="I57" s="18"/>
      <c r="J57" s="10"/>
    </row>
    <row r="58" spans="1:10" ht="15.75" hidden="1">
      <c r="A58" s="3"/>
      <c r="B58" s="9"/>
      <c r="C58" s="14"/>
      <c r="I58" s="27"/>
      <c r="J58" s="9"/>
    </row>
    <row r="59" spans="1:10" ht="15.75" hidden="1">
      <c r="A59" s="3"/>
      <c r="B59" s="9"/>
      <c r="C59" s="14"/>
      <c r="I59" s="18"/>
      <c r="J59" s="10"/>
    </row>
    <row r="60" spans="1:10" ht="15.75" hidden="1">
      <c r="A60" s="4"/>
      <c r="B60" s="10"/>
      <c r="C60" s="15"/>
      <c r="I60" s="27"/>
      <c r="J60" s="9"/>
    </row>
    <row r="61" spans="1:10" ht="15.75" hidden="1">
      <c r="A61" s="4"/>
      <c r="B61" s="10"/>
      <c r="C61" s="15"/>
      <c r="I61" s="18"/>
      <c r="J61" s="10"/>
    </row>
    <row r="62" spans="1:10" ht="15.75" hidden="1">
      <c r="A62" s="4"/>
      <c r="B62" s="10"/>
      <c r="C62" s="15"/>
      <c r="I62" s="18"/>
      <c r="J62" s="10"/>
    </row>
    <row r="63" spans="1:10" ht="15.75" hidden="1">
      <c r="A63" s="4"/>
      <c r="B63" s="10"/>
      <c r="C63" s="15"/>
      <c r="I63" s="27"/>
      <c r="J63" s="9"/>
    </row>
    <row r="64" spans="1:10" ht="15.75" hidden="1">
      <c r="A64" s="4"/>
      <c r="B64" s="10"/>
      <c r="C64" s="15"/>
      <c r="I64" s="18"/>
      <c r="J64" s="10"/>
    </row>
    <row r="65" spans="1:10" ht="15.75" hidden="1">
      <c r="A65" s="3"/>
      <c r="B65" s="9"/>
      <c r="C65" s="14"/>
      <c r="I65" s="27"/>
      <c r="J65" s="9"/>
    </row>
    <row r="66" spans="1:10" ht="15.75" hidden="1">
      <c r="A66" s="4"/>
      <c r="B66" s="10"/>
      <c r="C66" s="15"/>
      <c r="I66" s="18"/>
      <c r="J66" s="10"/>
    </row>
    <row r="67" spans="1:10" ht="15.75" hidden="1">
      <c r="A67" s="4"/>
      <c r="B67" s="10"/>
      <c r="C67" s="15"/>
      <c r="I67" s="18"/>
      <c r="J67" s="10"/>
    </row>
    <row r="68" spans="1:10" ht="15.75" hidden="1">
      <c r="A68" s="3"/>
      <c r="B68" s="9"/>
      <c r="C68" s="14"/>
      <c r="I68" s="27"/>
      <c r="J68" s="9"/>
    </row>
    <row r="69" spans="1:10" ht="15.75" hidden="1">
      <c r="A69" s="4"/>
      <c r="B69" s="10"/>
      <c r="C69" s="15"/>
      <c r="I69" s="18"/>
      <c r="J69" s="10"/>
    </row>
    <row r="70" spans="1:10" ht="15.75" hidden="1">
      <c r="A70" s="3"/>
      <c r="B70" s="9"/>
      <c r="C70" s="14"/>
      <c r="I70" s="18"/>
      <c r="J70" s="10"/>
    </row>
    <row r="71" spans="1:10" ht="15.75" hidden="1">
      <c r="A71" s="4"/>
      <c r="B71" s="10"/>
      <c r="C71" s="15"/>
      <c r="I71" s="27"/>
      <c r="J71" s="9"/>
    </row>
    <row r="72" spans="1:10" ht="15.75" hidden="1">
      <c r="A72" s="4"/>
      <c r="B72" s="10"/>
      <c r="C72" s="15"/>
      <c r="I72" s="18"/>
      <c r="J72" s="10"/>
    </row>
    <row r="73" spans="1:10" ht="15.75" hidden="1">
      <c r="A73" s="3"/>
      <c r="B73" s="9"/>
      <c r="C73" s="14"/>
      <c r="I73" s="18"/>
      <c r="J73" s="10"/>
    </row>
    <row r="74" spans="1:10" ht="15.75" hidden="1">
      <c r="A74" s="4"/>
      <c r="B74" s="10"/>
      <c r="C74" s="15"/>
      <c r="I74" s="27"/>
      <c r="J74" s="9"/>
    </row>
    <row r="75" spans="1:10" ht="15.75" hidden="1">
      <c r="A75" s="3"/>
      <c r="B75" s="9"/>
      <c r="C75" s="14"/>
      <c r="I75" s="18"/>
      <c r="J75" s="10"/>
    </row>
    <row r="76" spans="1:10" ht="15.75" hidden="1">
      <c r="A76" s="4"/>
      <c r="B76" s="10"/>
      <c r="C76" s="15"/>
      <c r="I76" s="18"/>
      <c r="J76" s="10"/>
    </row>
    <row r="77" spans="1:10" ht="15.75" hidden="1">
      <c r="A77" s="4"/>
      <c r="B77" s="10"/>
      <c r="C77" s="15"/>
      <c r="I77" s="27"/>
      <c r="J77" s="9"/>
    </row>
    <row r="78" spans="1:10" ht="15.75" hidden="1">
      <c r="A78" s="3"/>
      <c r="B78" s="9"/>
      <c r="C78" s="14"/>
      <c r="I78" s="18"/>
      <c r="J78" s="10"/>
    </row>
    <row r="79" spans="1:10" ht="15.75" hidden="1">
      <c r="A79" s="4"/>
      <c r="B79" s="10"/>
      <c r="C79" s="15"/>
      <c r="I79" s="18"/>
      <c r="J79" s="10"/>
    </row>
    <row r="80" spans="1:10" ht="15.75" hidden="1">
      <c r="A80" s="4"/>
      <c r="B80" s="10"/>
      <c r="C80" s="15"/>
      <c r="I80" s="18"/>
      <c r="J80" s="10"/>
    </row>
    <row r="81" spans="1:10" ht="15.75" hidden="1">
      <c r="A81" s="3"/>
      <c r="B81" s="9"/>
      <c r="C81" s="14"/>
      <c r="I81" s="18"/>
      <c r="J81" s="10"/>
    </row>
    <row r="82" spans="1:10" ht="15.75" hidden="1">
      <c r="A82" s="4"/>
      <c r="B82" s="10"/>
      <c r="C82" s="15"/>
      <c r="I82" s="27"/>
      <c r="J82" s="9"/>
    </row>
    <row r="83" spans="1:10" ht="15.75" hidden="1">
      <c r="A83" s="4"/>
      <c r="B83" s="10"/>
      <c r="C83" s="15"/>
      <c r="I83" s="18"/>
      <c r="J83" s="10"/>
    </row>
    <row r="84" spans="1:10" ht="15.75" hidden="1">
      <c r="A84" s="3"/>
      <c r="B84" s="9"/>
      <c r="C84" s="14"/>
      <c r="I84" s="18"/>
      <c r="J84" s="10"/>
    </row>
    <row r="85" spans="1:10" ht="15.75" hidden="1">
      <c r="A85" s="4"/>
      <c r="B85" s="10"/>
      <c r="C85" s="15"/>
      <c r="I85" s="26"/>
      <c r="J85" s="8"/>
    </row>
    <row r="86" spans="1:10" ht="15.75" hidden="1">
      <c r="A86" s="4"/>
      <c r="B86" s="10"/>
      <c r="C86" s="15"/>
      <c r="I86" s="27"/>
      <c r="J86" s="9"/>
    </row>
    <row r="87" spans="1:10" ht="15.75" hidden="1">
      <c r="A87" s="3"/>
      <c r="B87" s="9"/>
      <c r="C87" s="14"/>
      <c r="I87" s="18"/>
      <c r="J87" s="10"/>
    </row>
    <row r="88" spans="1:10" ht="15.75" hidden="1">
      <c r="A88" s="4"/>
      <c r="B88" s="10"/>
      <c r="C88" s="15"/>
      <c r="I88" s="18"/>
      <c r="J88" s="10"/>
    </row>
    <row r="89" spans="1:10" ht="15.75" hidden="1">
      <c r="A89" s="4"/>
      <c r="B89" s="10"/>
      <c r="C89" s="15"/>
      <c r="I89" s="18"/>
      <c r="J89" s="10"/>
    </row>
    <row r="90" spans="1:10" ht="15.75" hidden="1">
      <c r="A90" s="4"/>
      <c r="B90" s="10"/>
      <c r="C90" s="15"/>
      <c r="I90" s="18"/>
      <c r="J90" s="10"/>
    </row>
    <row r="91" spans="1:10" ht="15.75" hidden="1">
      <c r="A91" s="4"/>
      <c r="B91" s="10"/>
      <c r="C91" s="15"/>
      <c r="I91" s="18"/>
      <c r="J91" s="10"/>
    </row>
    <row r="92" spans="1:10" ht="15.75" hidden="1">
      <c r="A92" s="3"/>
      <c r="B92" s="9"/>
      <c r="C92" s="14"/>
      <c r="I92" s="18"/>
      <c r="J92" s="10"/>
    </row>
    <row r="93" spans="1:10" ht="15.75" hidden="1">
      <c r="A93" s="4"/>
      <c r="B93" s="10"/>
      <c r="C93" s="15"/>
      <c r="I93" s="18"/>
      <c r="J93" s="10"/>
    </row>
    <row r="94" spans="1:10" ht="15.75" hidden="1">
      <c r="A94" s="4"/>
      <c r="B94" s="10"/>
      <c r="C94" s="15"/>
      <c r="I94" s="18"/>
      <c r="J94" s="10"/>
    </row>
    <row r="95" spans="1:10" ht="15.75" hidden="1">
      <c r="A95" s="2"/>
      <c r="B95" s="8"/>
      <c r="C95" s="13"/>
      <c r="I95" s="18"/>
      <c r="J95" s="10"/>
    </row>
    <row r="96" spans="1:10" ht="15.75" hidden="1">
      <c r="A96" s="2"/>
      <c r="B96" s="8"/>
      <c r="C96" s="13"/>
      <c r="I96" s="18"/>
      <c r="J96" s="10"/>
    </row>
    <row r="97" spans="1:10" ht="15.75" hidden="1">
      <c r="A97" s="3"/>
      <c r="B97" s="9"/>
      <c r="C97" s="14"/>
      <c r="I97" s="18"/>
      <c r="J97" s="10"/>
    </row>
    <row r="98" spans="1:10" ht="15.75" hidden="1">
      <c r="A98" s="3"/>
      <c r="B98" s="9"/>
      <c r="C98" s="14"/>
      <c r="I98" s="18"/>
      <c r="J98" s="10"/>
    </row>
    <row r="99" spans="1:10" ht="15.75" hidden="1">
      <c r="A99" s="4"/>
      <c r="B99" s="10"/>
      <c r="C99" s="15"/>
      <c r="I99" s="18"/>
      <c r="J99" s="10"/>
    </row>
    <row r="100" spans="1:10" ht="15.75" hidden="1">
      <c r="A100" s="4"/>
      <c r="B100" s="10"/>
      <c r="C100" s="15"/>
      <c r="I100" s="18"/>
      <c r="J100" s="10"/>
    </row>
    <row r="101" spans="1:10" ht="15.75" hidden="1">
      <c r="A101" s="4"/>
      <c r="B101" s="10"/>
      <c r="C101" s="15"/>
      <c r="I101" s="18"/>
      <c r="J101" s="10"/>
    </row>
    <row r="102" spans="1:10" ht="15.75" hidden="1">
      <c r="A102" s="4"/>
      <c r="B102" s="10"/>
      <c r="C102" s="15"/>
      <c r="I102" s="18"/>
      <c r="J102" s="10"/>
    </row>
    <row r="103" spans="1:10" ht="15.75" hidden="1">
      <c r="A103" s="4"/>
      <c r="B103" s="10"/>
      <c r="C103" s="15"/>
      <c r="I103" s="18"/>
      <c r="J103" s="10"/>
    </row>
    <row r="104" spans="1:10" ht="15.75" hidden="1">
      <c r="A104" s="4"/>
      <c r="B104" s="10"/>
      <c r="C104" s="15"/>
      <c r="I104" s="18"/>
      <c r="J104" s="10"/>
    </row>
    <row r="105" spans="1:10" ht="15.75" hidden="1">
      <c r="A105" s="4"/>
      <c r="B105" s="10"/>
      <c r="C105" s="15"/>
      <c r="I105" s="18"/>
      <c r="J105" s="10"/>
    </row>
    <row r="106" spans="1:10" ht="15.75" hidden="1">
      <c r="A106" s="4"/>
      <c r="B106" s="10"/>
      <c r="C106" s="15"/>
      <c r="I106" s="18"/>
      <c r="J106" s="10"/>
    </row>
    <row r="107" spans="1:10" ht="15.75" hidden="1">
      <c r="A107" s="4"/>
      <c r="B107" s="10"/>
      <c r="C107" s="15"/>
      <c r="I107" s="18"/>
      <c r="J107" s="10"/>
    </row>
    <row r="108" spans="1:10" ht="15.75" hidden="1">
      <c r="A108" s="4"/>
      <c r="B108" s="10"/>
      <c r="C108" s="15"/>
      <c r="I108" s="18"/>
      <c r="J108" s="10"/>
    </row>
    <row r="109" spans="1:10" ht="15.75" hidden="1">
      <c r="A109" s="4"/>
      <c r="B109" s="10"/>
      <c r="C109" s="15"/>
      <c r="I109" s="18"/>
      <c r="J109" s="10"/>
    </row>
    <row r="110" spans="1:10" ht="15.75" hidden="1">
      <c r="A110" s="4"/>
      <c r="B110" s="10"/>
      <c r="C110" s="15"/>
      <c r="I110" s="18"/>
      <c r="J110" s="10"/>
    </row>
    <row r="111" spans="1:10" ht="15.75" hidden="1">
      <c r="A111" s="4"/>
      <c r="B111" s="10"/>
      <c r="C111" s="15"/>
      <c r="I111" s="18"/>
      <c r="J111" s="10"/>
    </row>
    <row r="112" spans="1:10" ht="15.75" hidden="1">
      <c r="A112" s="4"/>
      <c r="B112" s="10"/>
      <c r="C112" s="15"/>
      <c r="I112" s="18"/>
      <c r="J112" s="10"/>
    </row>
    <row r="113" spans="1:10" ht="15.75" hidden="1">
      <c r="A113" s="4"/>
      <c r="B113" s="10"/>
      <c r="C113" s="15"/>
      <c r="I113" s="18"/>
      <c r="J113" s="10"/>
    </row>
    <row r="114" spans="1:10" ht="15.75" hidden="1">
      <c r="A114" s="4"/>
      <c r="B114" s="10"/>
      <c r="C114" s="15"/>
      <c r="I114" s="18"/>
      <c r="J114" s="10"/>
    </row>
    <row r="115" spans="1:10" ht="15.75" hidden="1">
      <c r="A115" s="4"/>
      <c r="B115" s="10"/>
      <c r="C115" s="15"/>
      <c r="I115" s="18"/>
      <c r="J115" s="10"/>
    </row>
    <row r="116" spans="1:10" ht="15.75" hidden="1">
      <c r="A116" s="4"/>
      <c r="B116" s="10"/>
      <c r="C116" s="15"/>
      <c r="I116" s="18"/>
      <c r="J116" s="10"/>
    </row>
    <row r="117" spans="1:10" ht="15.75" hidden="1">
      <c r="A117" s="4"/>
      <c r="B117" s="10"/>
      <c r="C117" s="15"/>
      <c r="I117" s="18"/>
      <c r="J117" s="10"/>
    </row>
    <row r="118" spans="1:10" ht="15.75" hidden="1">
      <c r="A118" s="4"/>
      <c r="B118" s="10"/>
      <c r="C118" s="15"/>
      <c r="I118" s="18"/>
      <c r="J118" s="10"/>
    </row>
    <row r="119" spans="1:10" ht="15.75" hidden="1">
      <c r="A119" s="4"/>
      <c r="B119" s="10"/>
      <c r="C119" s="15"/>
      <c r="I119" s="18"/>
      <c r="J119" s="10"/>
    </row>
    <row r="120" spans="1:10" ht="15.75" hidden="1">
      <c r="A120" s="4"/>
      <c r="B120" s="10"/>
      <c r="C120" s="15"/>
      <c r="I120" s="18"/>
      <c r="J120" s="10"/>
    </row>
    <row r="121" spans="1:10" ht="15.75" hidden="1">
      <c r="A121" s="4"/>
      <c r="B121" s="10"/>
      <c r="C121" s="15"/>
      <c r="I121" s="18"/>
      <c r="J121" s="10"/>
    </row>
    <row r="122" spans="1:10" ht="15.75" hidden="1">
      <c r="A122" s="4"/>
      <c r="B122" s="10"/>
      <c r="C122" s="15"/>
      <c r="I122" s="18"/>
      <c r="J122" s="10"/>
    </row>
    <row r="123" spans="1:10" ht="15.75" hidden="1">
      <c r="A123" s="4"/>
      <c r="B123" s="10"/>
      <c r="C123" s="15"/>
      <c r="I123" s="18"/>
      <c r="J123" s="10"/>
    </row>
    <row r="124" spans="1:10" ht="15.75" hidden="1">
      <c r="A124" s="4"/>
      <c r="B124" s="10"/>
      <c r="C124" s="15"/>
      <c r="I124" s="18"/>
      <c r="J124" s="10"/>
    </row>
    <row r="125" spans="1:10" ht="15.75" hidden="1">
      <c r="A125" s="4"/>
      <c r="B125" s="10"/>
      <c r="C125" s="15"/>
      <c r="I125" s="18"/>
      <c r="J125" s="10"/>
    </row>
    <row r="126" spans="1:10" ht="15.75" hidden="1">
      <c r="A126" s="4"/>
      <c r="B126" s="10"/>
      <c r="C126" s="15"/>
      <c r="I126" s="18"/>
      <c r="J126" s="10"/>
    </row>
    <row r="127" spans="1:10" ht="15.75" hidden="1">
      <c r="A127" s="4"/>
      <c r="B127" s="10"/>
      <c r="C127" s="15"/>
      <c r="I127" s="18"/>
      <c r="J127" s="10"/>
    </row>
    <row r="128" spans="1:10" ht="15.75" hidden="1">
      <c r="A128" s="4"/>
      <c r="B128" s="10"/>
      <c r="C128" s="15"/>
      <c r="I128" s="18"/>
      <c r="J128" s="10"/>
    </row>
    <row r="129" spans="1:10" ht="15.75" hidden="1">
      <c r="A129" s="4"/>
      <c r="B129" s="10"/>
      <c r="C129" s="15"/>
      <c r="I129" s="18"/>
      <c r="J129" s="10"/>
    </row>
    <row r="130" spans="1:10" ht="15.75" hidden="1">
      <c r="A130" s="4"/>
      <c r="B130" s="10"/>
      <c r="C130" s="15"/>
      <c r="I130" s="25"/>
      <c r="J130" s="7"/>
    </row>
    <row r="131" spans="1:10" ht="15.75" hidden="1">
      <c r="A131" s="4"/>
      <c r="B131" s="10"/>
      <c r="C131" s="15"/>
      <c r="I131" s="26"/>
      <c r="J131" s="8"/>
    </row>
    <row r="132" spans="1:10" ht="15.75" hidden="1">
      <c r="A132" s="4"/>
      <c r="B132" s="10"/>
      <c r="C132" s="15"/>
      <c r="I132" s="27"/>
      <c r="J132" s="9"/>
    </row>
    <row r="133" spans="1:10" ht="15.75" hidden="1">
      <c r="A133" s="4"/>
      <c r="B133" s="10"/>
      <c r="C133" s="15"/>
      <c r="I133" s="18"/>
      <c r="J133" s="10"/>
    </row>
    <row r="134" spans="1:10" ht="15.75" hidden="1">
      <c r="A134" s="4"/>
      <c r="B134" s="10"/>
      <c r="C134" s="15"/>
      <c r="I134" s="18"/>
      <c r="J134" s="10"/>
    </row>
    <row r="135" spans="1:10" ht="15.75" hidden="1">
      <c r="A135" s="4"/>
      <c r="B135" s="10"/>
      <c r="C135" s="15"/>
      <c r="I135" s="18"/>
      <c r="J135" s="10"/>
    </row>
    <row r="136" spans="1:10" ht="15.75" hidden="1">
      <c r="A136" s="4"/>
      <c r="B136" s="10"/>
      <c r="C136" s="15"/>
      <c r="I136" s="18"/>
      <c r="J136" s="10"/>
    </row>
    <row r="137" spans="1:10" ht="15.75" hidden="1">
      <c r="A137" s="4"/>
      <c r="B137" s="10"/>
      <c r="C137" s="15"/>
      <c r="I137" s="18"/>
      <c r="J137" s="10"/>
    </row>
    <row r="138" spans="1:10" ht="15.75" hidden="1">
      <c r="A138" s="4"/>
      <c r="B138" s="10"/>
      <c r="C138" s="15"/>
      <c r="I138" s="26"/>
      <c r="J138" s="8"/>
    </row>
    <row r="139" spans="1:10" ht="15.75" hidden="1">
      <c r="A139" s="1"/>
      <c r="B139" s="7"/>
      <c r="C139" s="12"/>
      <c r="I139" s="27"/>
      <c r="J139" s="9"/>
    </row>
    <row r="140" spans="1:10" ht="15.75" hidden="1">
      <c r="A140" s="1"/>
      <c r="B140" s="7"/>
      <c r="C140" s="12"/>
      <c r="I140" s="18"/>
      <c r="J140" s="10"/>
    </row>
    <row r="141" spans="1:10" ht="15.75" hidden="1">
      <c r="A141" s="2"/>
      <c r="B141" s="8"/>
      <c r="C141" s="13"/>
      <c r="I141" s="18"/>
      <c r="J141" s="10"/>
    </row>
    <row r="142" spans="1:10" ht="15.75" hidden="1">
      <c r="A142" s="3"/>
      <c r="B142" s="9"/>
      <c r="C142" s="14"/>
      <c r="I142" s="18"/>
      <c r="J142" s="10"/>
    </row>
    <row r="143" spans="1:10" ht="15.75" hidden="1">
      <c r="A143" s="4"/>
      <c r="B143" s="10"/>
      <c r="C143" s="15"/>
      <c r="I143" s="18"/>
      <c r="J143" s="10"/>
    </row>
    <row r="144" spans="1:10" ht="15.75" hidden="1">
      <c r="A144" s="4"/>
      <c r="B144" s="10"/>
      <c r="C144" s="15"/>
      <c r="I144" s="18"/>
      <c r="J144" s="10"/>
    </row>
    <row r="145" spans="1:10" ht="15.75" hidden="1">
      <c r="A145" s="4"/>
      <c r="B145" s="10"/>
      <c r="C145" s="15"/>
      <c r="I145" s="18"/>
      <c r="J145" s="10"/>
    </row>
    <row r="146" spans="1:10" ht="15.75" hidden="1">
      <c r="A146" s="4"/>
      <c r="B146" s="10"/>
      <c r="C146" s="15"/>
      <c r="I146" s="18"/>
      <c r="J146" s="10"/>
    </row>
    <row r="147" spans="1:10" ht="15.75" hidden="1">
      <c r="A147" s="4"/>
      <c r="B147" s="10"/>
      <c r="C147" s="15"/>
      <c r="I147" s="18"/>
      <c r="J147" s="10"/>
    </row>
    <row r="148" spans="1:10" ht="15.75" hidden="1">
      <c r="A148" s="2"/>
      <c r="B148" s="8"/>
      <c r="C148" s="13"/>
      <c r="I148" s="18"/>
      <c r="J148" s="10"/>
    </row>
    <row r="149" spans="1:3" ht="15.75" hidden="1">
      <c r="A149" s="3"/>
      <c r="B149" s="9"/>
      <c r="C149" s="14"/>
    </row>
    <row r="150" spans="1:3" ht="15.75" hidden="1">
      <c r="A150" s="4"/>
      <c r="B150" s="10"/>
      <c r="C150" s="15"/>
    </row>
    <row r="151" spans="1:3" ht="15.75">
      <c r="A151" s="4"/>
      <c r="B151" s="10"/>
      <c r="C151" s="15"/>
    </row>
    <row r="152" spans="1:3" ht="15.75">
      <c r="A152" s="4"/>
      <c r="B152" s="10"/>
      <c r="C152" s="15"/>
    </row>
    <row r="153" spans="1:3" ht="15.75">
      <c r="A153" s="4"/>
      <c r="B153" s="10"/>
      <c r="C153" s="15"/>
    </row>
    <row r="154" spans="1:3" ht="15.75">
      <c r="A154" s="4"/>
      <c r="B154" s="10"/>
      <c r="C154" s="15"/>
    </row>
    <row r="155" spans="1:3" ht="15.75">
      <c r="A155" s="4"/>
      <c r="B155" s="10"/>
      <c r="C155" s="15"/>
    </row>
    <row r="156" spans="1:3" ht="15.75">
      <c r="A156" s="4"/>
      <c r="B156" s="10"/>
      <c r="C156" s="15"/>
    </row>
    <row r="157" spans="1:3" ht="15.75">
      <c r="A157" s="4"/>
      <c r="B157" s="10"/>
      <c r="C157" s="15"/>
    </row>
    <row r="158" spans="1:3" ht="15.75">
      <c r="A158" s="4"/>
      <c r="B158" s="10"/>
      <c r="C158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Madona Lagidze</cp:lastModifiedBy>
  <cp:lastPrinted>2018-10-22T13:33:52Z</cp:lastPrinted>
  <dcterms:created xsi:type="dcterms:W3CDTF">2002-08-06T09:01:35Z</dcterms:created>
  <dcterms:modified xsi:type="dcterms:W3CDTF">2018-10-22T13:38:29Z</dcterms:modified>
  <cp:category/>
  <cp:version/>
  <cp:contentType/>
  <cp:contentStatus/>
</cp:coreProperties>
</file>