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18\mof.ge\03.07.2018\"/>
    </mc:Choice>
  </mc:AlternateContent>
  <bookViews>
    <workbookView xWindow="465" yWindow="2715" windowWidth="15600" windowHeight="8130" tabRatio="754" firstSheet="2" activeTab="2"/>
  </bookViews>
  <sheets>
    <sheet name="Data" sheetId="21" state="hidden" r:id="rId1"/>
    <sheet name="End" sheetId="32" state="hidden" r:id="rId2"/>
    <sheet name="MonSer" sheetId="4" r:id="rId3"/>
    <sheet name="NatBank" sheetId="5" r:id="rId4"/>
  </sheets>
  <definedNames>
    <definedName name="_xlnm.Print_Area" localSheetId="2">MonSer!$A$1:$AB$63</definedName>
    <definedName name="_xlnm.Print_Area" localSheetId="3">NatBank!$A$1:$AB$66</definedName>
    <definedName name="solver_adj" localSheetId="0" hidden="1">Data!$Q$220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Data!$Q$215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P5" i="4" l="1"/>
  <c r="Q5" i="4" s="1"/>
  <c r="R5" i="4" s="1"/>
  <c r="S5" i="4" s="1"/>
  <c r="T5" i="4" s="1"/>
  <c r="U5" i="4" s="1"/>
  <c r="V5" i="4" s="1"/>
  <c r="W5" i="4" s="1"/>
  <c r="X5" i="4" s="1"/>
  <c r="Y5" i="4" s="1"/>
  <c r="Z5" i="4" s="1"/>
  <c r="AA5" i="4" s="1"/>
  <c r="AB5" i="4" s="1"/>
  <c r="D5" i="4"/>
  <c r="E5" i="4" s="1"/>
  <c r="F5" i="4" s="1"/>
  <c r="G5" i="4" s="1"/>
  <c r="H5" i="4" s="1"/>
  <c r="I5" i="4" s="1"/>
  <c r="J5" i="4" s="1"/>
  <c r="K5" i="4" s="1"/>
  <c r="L5" i="4" s="1"/>
  <c r="P5" i="5"/>
  <c r="Q5" i="5" s="1"/>
  <c r="R5" i="5" s="1"/>
  <c r="S5" i="5" s="1"/>
  <c r="T5" i="5" s="1"/>
  <c r="U5" i="5" s="1"/>
  <c r="V5" i="5" s="1"/>
  <c r="W5" i="5" s="1"/>
  <c r="X5" i="5" s="1"/>
  <c r="Y5" i="5" s="1"/>
  <c r="Z5" i="5" s="1"/>
  <c r="AA5" i="5" s="1"/>
  <c r="AB5" i="5" s="1"/>
  <c r="E5" i="5"/>
  <c r="F5" i="5" s="1"/>
  <c r="G5" i="5" s="1"/>
  <c r="H5" i="5" s="1"/>
  <c r="I5" i="5" s="1"/>
  <c r="J5" i="5" s="1"/>
  <c r="K5" i="5" s="1"/>
  <c r="L5" i="5" s="1"/>
  <c r="D5" i="5"/>
  <c r="K263" i="21" l="1"/>
  <c r="L263" i="21"/>
  <c r="M263" i="21"/>
  <c r="O263" i="21"/>
  <c r="P263" i="21"/>
  <c r="Q263" i="21"/>
  <c r="S263" i="21"/>
  <c r="T263" i="21"/>
  <c r="C263" i="21"/>
  <c r="D263" i="21"/>
  <c r="E263" i="21"/>
  <c r="F263" i="21"/>
  <c r="G263" i="21"/>
  <c r="H263" i="21"/>
  <c r="I263" i="21"/>
  <c r="J263" i="21"/>
  <c r="N263" i="21"/>
  <c r="R263" i="21"/>
  <c r="U263" i="21"/>
  <c r="V263" i="21"/>
  <c r="W263" i="21"/>
  <c r="X263" i="21"/>
  <c r="C169" i="21" l="1"/>
  <c r="D169" i="21"/>
  <c r="E169" i="21"/>
  <c r="F169" i="21"/>
  <c r="G169" i="21"/>
  <c r="H169" i="21"/>
  <c r="I169" i="21"/>
  <c r="J169" i="21"/>
  <c r="K169" i="21"/>
  <c r="L169" i="21"/>
  <c r="M169" i="21"/>
  <c r="N169" i="21"/>
  <c r="O169" i="21"/>
  <c r="P169" i="21"/>
  <c r="Q169" i="21"/>
  <c r="R169" i="21"/>
  <c r="S169" i="21"/>
  <c r="T169" i="21"/>
  <c r="U169" i="21"/>
  <c r="V169" i="21"/>
  <c r="W169" i="21"/>
  <c r="X256" i="21" l="1"/>
  <c r="X25" i="21"/>
  <c r="X15" i="21"/>
  <c r="X16" i="21"/>
  <c r="X12" i="21"/>
  <c r="X27" i="21" s="1"/>
  <c r="X13" i="21"/>
  <c r="X120" i="21"/>
  <c r="X230" i="21"/>
  <c r="X232" i="21"/>
  <c r="X241" i="21"/>
  <c r="X249" i="21"/>
  <c r="X247" i="21"/>
  <c r="X144" i="21"/>
  <c r="X145" i="21"/>
  <c r="X147" i="21"/>
  <c r="X148" i="21"/>
  <c r="X149" i="21"/>
  <c r="X150" i="21"/>
  <c r="X154" i="21"/>
  <c r="X159" i="21"/>
  <c r="X132" i="21"/>
  <c r="X129" i="21"/>
  <c r="X152" i="21" s="1"/>
  <c r="X128" i="21"/>
  <c r="X130" i="21" s="1"/>
  <c r="X123" i="21"/>
  <c r="X146" i="21" s="1"/>
  <c r="X32" i="21"/>
  <c r="X221" i="21"/>
  <c r="X9" i="21"/>
  <c r="X110" i="21"/>
  <c r="X111" i="21"/>
  <c r="X67" i="21"/>
  <c r="X246" i="21" l="1"/>
  <c r="X133" i="21"/>
  <c r="X156" i="21" s="1"/>
  <c r="X155" i="21"/>
  <c r="X109" i="21"/>
  <c r="X8" i="21"/>
  <c r="X23" i="21" s="1"/>
  <c r="X24" i="21"/>
  <c r="X153" i="21"/>
  <c r="X14" i="21"/>
  <c r="X119" i="21"/>
  <c r="X28" i="21"/>
  <c r="X11" i="21"/>
  <c r="X26" i="21" s="1"/>
  <c r="X143" i="21"/>
  <c r="X151" i="21"/>
  <c r="X187" i="21"/>
  <c r="X101" i="21"/>
  <c r="X142" i="21" l="1"/>
  <c r="X5" i="21"/>
  <c r="X100" i="21"/>
  <c r="X97" i="21"/>
  <c r="X91" i="21"/>
  <c r="X84" i="21"/>
  <c r="X83" i="21" s="1"/>
  <c r="X77" i="21"/>
  <c r="X63" i="21"/>
  <c r="X51" i="21"/>
  <c r="X41" i="21" s="1"/>
  <c r="X47" i="21"/>
  <c r="X44" i="21"/>
  <c r="X55" i="21"/>
  <c r="X248" i="21"/>
  <c r="X62" i="21" l="1"/>
  <c r="X6" i="21"/>
  <c r="X95" i="21"/>
  <c r="X135" i="21" s="1"/>
  <c r="X20" i="21"/>
  <c r="X29" i="21" s="1"/>
  <c r="X223" i="21" s="1"/>
  <c r="X31" i="21" s="1"/>
  <c r="X203" i="21"/>
  <c r="X204" i="21"/>
  <c r="X205" i="21"/>
  <c r="X158" i="21" l="1"/>
  <c r="X30" i="21"/>
  <c r="X21" i="21"/>
  <c r="X7" i="21"/>
  <c r="X90" i="21"/>
  <c r="X206" i="21"/>
  <c r="X207" i="21"/>
  <c r="X227" i="21"/>
  <c r="X22" i="21" l="1"/>
  <c r="X219" i="21"/>
  <c r="X217" i="21"/>
  <c r="X235" i="21" l="1"/>
  <c r="X212" i="21"/>
  <c r="X195" i="21"/>
  <c r="X186" i="21"/>
  <c r="X191" i="21" s="1"/>
  <c r="X185" i="21"/>
  <c r="X184" i="21"/>
  <c r="X177" i="21"/>
  <c r="X176" i="21"/>
  <c r="X169" i="21"/>
  <c r="X172" i="21" s="1"/>
  <c r="X168" i="21"/>
  <c r="X40" i="21"/>
  <c r="X39" i="21" l="1"/>
  <c r="X38" i="21" s="1"/>
  <c r="X75" i="21" s="1"/>
  <c r="X209" i="21"/>
  <c r="X210" i="21"/>
  <c r="X200" i="21" s="1"/>
  <c r="X199" i="21" l="1"/>
  <c r="X211" i="21"/>
  <c r="X201" i="21" s="1"/>
  <c r="X81" i="21"/>
  <c r="X104" i="21" s="1"/>
  <c r="X108" i="21"/>
  <c r="W217" i="21"/>
  <c r="X113" i="21" l="1"/>
  <c r="X112" i="21"/>
  <c r="X114" i="21" s="1"/>
  <c r="W132" i="21"/>
  <c r="W249" i="21" l="1"/>
  <c r="W247" i="21"/>
  <c r="W25" i="21"/>
  <c r="W9" i="21"/>
  <c r="W8" i="21" s="1"/>
  <c r="W149" i="21"/>
  <c r="W155" i="21"/>
  <c r="W159" i="21"/>
  <c r="W154" i="21"/>
  <c r="W128" i="21"/>
  <c r="W151" i="21" s="1"/>
  <c r="W16" i="21"/>
  <c r="W13" i="21"/>
  <c r="W28" i="21" s="1"/>
  <c r="W145" i="21"/>
  <c r="W12" i="21"/>
  <c r="W129" i="21"/>
  <c r="W152" i="21" s="1"/>
  <c r="W241" i="21"/>
  <c r="W232" i="21"/>
  <c r="W230" i="21"/>
  <c r="H233" i="21"/>
  <c r="G233" i="21" s="1"/>
  <c r="F233" i="21" s="1"/>
  <c r="E233" i="21" s="1"/>
  <c r="D233" i="21" s="1"/>
  <c r="C233" i="21" s="1"/>
  <c r="J233" i="21"/>
  <c r="K233" i="21" s="1"/>
  <c r="L233" i="21" s="1"/>
  <c r="M233" i="21" s="1"/>
  <c r="N233" i="21" s="1"/>
  <c r="O233" i="21" s="1"/>
  <c r="P233" i="21" s="1"/>
  <c r="Q233" i="21" s="1"/>
  <c r="R233" i="21" s="1"/>
  <c r="S233" i="21" s="1"/>
  <c r="T233" i="21" s="1"/>
  <c r="U233" i="21" s="1"/>
  <c r="V233" i="21" s="1"/>
  <c r="W233" i="21" s="1"/>
  <c r="X233" i="21" s="1"/>
  <c r="W227" i="21"/>
  <c r="X228" i="21" s="1"/>
  <c r="W150" i="21" l="1"/>
  <c r="W148" i="21"/>
  <c r="W144" i="21"/>
  <c r="W27" i="21"/>
  <c r="W11" i="21"/>
  <c r="W26" i="21" s="1"/>
  <c r="W15" i="21"/>
  <c r="W14" i="21" s="1"/>
  <c r="W120" i="21"/>
  <c r="W143" i="21" s="1"/>
  <c r="W147" i="21"/>
  <c r="W123" i="21"/>
  <c r="W146" i="21" s="1"/>
  <c r="W133" i="21"/>
  <c r="W156" i="21" s="1"/>
  <c r="W130" i="21"/>
  <c r="W246" i="21"/>
  <c r="W23" i="21"/>
  <c r="W24" i="21"/>
  <c r="W32" i="21"/>
  <c r="X222" i="21" s="1"/>
  <c r="W221" i="21"/>
  <c r="W219" i="21"/>
  <c r="W5" i="21" l="1"/>
  <c r="W20" i="21" s="1"/>
  <c r="W29" i="21" s="1"/>
  <c r="W223" i="21" s="1"/>
  <c r="W153" i="21"/>
  <c r="W119" i="21"/>
  <c r="W142" i="21" s="1"/>
  <c r="W235" i="21"/>
  <c r="X236" i="21" s="1"/>
  <c r="X224" i="21" l="1"/>
  <c r="X225" i="21" s="1"/>
  <c r="W31" i="21"/>
  <c r="W30" i="21"/>
  <c r="W256" i="21"/>
  <c r="W203" i="21"/>
  <c r="W204" i="21"/>
  <c r="W205" i="21"/>
  <c r="X138" i="21" s="1"/>
  <c r="W185" i="21"/>
  <c r="W210" i="21" s="1"/>
  <c r="W187" i="21"/>
  <c r="W212" i="21" s="1"/>
  <c r="W186" i="21"/>
  <c r="W176" i="21"/>
  <c r="W195" i="21"/>
  <c r="W184" i="21"/>
  <c r="W177" i="21"/>
  <c r="W172" i="21"/>
  <c r="W168" i="21"/>
  <c r="W209" i="21" s="1"/>
  <c r="W111" i="21"/>
  <c r="W110" i="21"/>
  <c r="W101" i="21"/>
  <c r="W100" i="21" s="1"/>
  <c r="W97" i="21"/>
  <c r="W91" i="21"/>
  <c r="W84" i="21"/>
  <c r="W77" i="21"/>
  <c r="W67" i="21"/>
  <c r="W63" i="21"/>
  <c r="W55" i="21"/>
  <c r="W51" i="21"/>
  <c r="W41" i="21" s="1"/>
  <c r="W47" i="21"/>
  <c r="W44" i="21"/>
  <c r="X161" i="21" l="1"/>
  <c r="W95" i="21"/>
  <c r="W135" i="21" s="1"/>
  <c r="W83" i="21"/>
  <c r="W6" i="21"/>
  <c r="W109" i="21"/>
  <c r="W206" i="21"/>
  <c r="W62" i="21"/>
  <c r="W211" i="21"/>
  <c r="W200" i="21"/>
  <c r="W199" i="21"/>
  <c r="W207" i="21"/>
  <c r="X137" i="21" s="1"/>
  <c r="W40" i="21"/>
  <c r="W191" i="21"/>
  <c r="X160" i="21" l="1"/>
  <c r="X134" i="21"/>
  <c r="W90" i="21"/>
  <c r="W158" i="21"/>
  <c r="W7" i="21"/>
  <c r="W22" i="21" s="1"/>
  <c r="W21" i="21"/>
  <c r="W39" i="21"/>
  <c r="W38" i="21" s="1"/>
  <c r="W201" i="21"/>
  <c r="X157" i="21" l="1"/>
  <c r="X139" i="21"/>
  <c r="W75" i="21"/>
  <c r="X162" i="21" l="1"/>
  <c r="X140" i="21"/>
  <c r="W81" i="21"/>
  <c r="W108" i="21"/>
  <c r="K16" i="21"/>
  <c r="L16" i="21"/>
  <c r="O16" i="21"/>
  <c r="P16" i="21"/>
  <c r="S16" i="21"/>
  <c r="T16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D16" i="21"/>
  <c r="E16" i="21"/>
  <c r="F16" i="21"/>
  <c r="G16" i="21"/>
  <c r="H16" i="21"/>
  <c r="I16" i="21"/>
  <c r="J16" i="21"/>
  <c r="M16" i="21"/>
  <c r="N16" i="21"/>
  <c r="Q16" i="21"/>
  <c r="R16" i="21"/>
  <c r="U16" i="21"/>
  <c r="V16" i="21"/>
  <c r="C16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U13" i="21"/>
  <c r="V13" i="21"/>
  <c r="C15" i="21"/>
  <c r="C13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U12" i="21"/>
  <c r="V12" i="21"/>
  <c r="C12" i="21"/>
  <c r="W104" i="21" l="1"/>
  <c r="W112" i="21"/>
  <c r="W114" i="21" s="1"/>
  <c r="W113" i="21"/>
  <c r="V249" i="21" l="1"/>
  <c r="V247" i="21"/>
  <c r="V149" i="21"/>
  <c r="V150" i="21"/>
  <c r="V154" i="21"/>
  <c r="V159" i="21"/>
  <c r="V132" i="21"/>
  <c r="V128" i="21"/>
  <c r="V129" i="21"/>
  <c r="V25" i="21"/>
  <c r="V27" i="21"/>
  <c r="V28" i="21"/>
  <c r="V14" i="21"/>
  <c r="V11" i="21"/>
  <c r="V9" i="21"/>
  <c r="V111" i="21"/>
  <c r="V110" i="21"/>
  <c r="V101" i="21"/>
  <c r="V97" i="21"/>
  <c r="V91" i="21"/>
  <c r="V84" i="21"/>
  <c r="V77" i="21"/>
  <c r="V67" i="21"/>
  <c r="V63" i="21"/>
  <c r="V55" i="21"/>
  <c r="V51" i="21"/>
  <c r="V47" i="21"/>
  <c r="V44" i="21"/>
  <c r="V83" i="21" l="1"/>
  <c r="V133" i="21"/>
  <c r="V41" i="21"/>
  <c r="V151" i="21"/>
  <c r="V26" i="21"/>
  <c r="V246" i="21"/>
  <c r="V100" i="21"/>
  <c r="V24" i="21"/>
  <c r="V6" i="21"/>
  <c r="V120" i="21"/>
  <c r="V148" i="21"/>
  <c r="V95" i="21"/>
  <c r="V147" i="21"/>
  <c r="V155" i="21"/>
  <c r="V152" i="21"/>
  <c r="V144" i="21"/>
  <c r="V62" i="21"/>
  <c r="V109" i="21"/>
  <c r="V145" i="21"/>
  <c r="V8" i="21"/>
  <c r="V130" i="21"/>
  <c r="V123" i="21"/>
  <c r="V40" i="21"/>
  <c r="V23" i="21" l="1"/>
  <c r="V135" i="21"/>
  <c r="V156" i="21"/>
  <c r="V146" i="21"/>
  <c r="V143" i="21"/>
  <c r="V39" i="21"/>
  <c r="V158" i="21"/>
  <c r="V90" i="21"/>
  <c r="V119" i="21"/>
  <c r="V21" i="21"/>
  <c r="V5" i="21"/>
  <c r="V153" i="21"/>
  <c r="V203" i="21"/>
  <c r="V204" i="21"/>
  <c r="V205" i="21"/>
  <c r="U176" i="21"/>
  <c r="V176" i="21"/>
  <c r="U177" i="21"/>
  <c r="V177" i="21"/>
  <c r="U168" i="21"/>
  <c r="V168" i="21"/>
  <c r="U187" i="21"/>
  <c r="V187" i="21"/>
  <c r="U195" i="21"/>
  <c r="V195" i="21"/>
  <c r="V186" i="21"/>
  <c r="U185" i="21"/>
  <c r="V185" i="21"/>
  <c r="V184" i="21"/>
  <c r="V256" i="21"/>
  <c r="V241" i="21"/>
  <c r="V230" i="21"/>
  <c r="W138" i="21" l="1"/>
  <c r="V38" i="21"/>
  <c r="V172" i="21"/>
  <c r="V212" i="21"/>
  <c r="V207" i="21"/>
  <c r="V209" i="21"/>
  <c r="V210" i="21"/>
  <c r="V142" i="21"/>
  <c r="V191" i="21"/>
  <c r="V7" i="21"/>
  <c r="V20" i="21"/>
  <c r="V206" i="21"/>
  <c r="V232" i="21"/>
  <c r="V235" i="21"/>
  <c r="W137" i="21" l="1"/>
  <c r="W161" i="21"/>
  <c r="W236" i="21"/>
  <c r="V75" i="21"/>
  <c r="V200" i="21"/>
  <c r="V199" i="21"/>
  <c r="V22" i="21"/>
  <c r="V211" i="21"/>
  <c r="V227" i="21"/>
  <c r="W160" i="21" l="1"/>
  <c r="W134" i="21"/>
  <c r="W228" i="21"/>
  <c r="V201" i="21"/>
  <c r="V108" i="21"/>
  <c r="V81" i="21"/>
  <c r="V219" i="21"/>
  <c r="V217" i="21"/>
  <c r="W157" i="21" l="1"/>
  <c r="W139" i="21"/>
  <c r="V104" i="21"/>
  <c r="V113" i="21"/>
  <c r="V112" i="21"/>
  <c r="V221" i="21"/>
  <c r="V32" i="21"/>
  <c r="W222" i="21" s="1"/>
  <c r="W140" i="21" l="1"/>
  <c r="W162" i="21"/>
  <c r="V29" i="21"/>
  <c r="V223" i="21" s="1"/>
  <c r="V114" i="21"/>
  <c r="W224" i="21" l="1"/>
  <c r="W225" i="21" s="1"/>
  <c r="V30" i="21"/>
  <c r="V31" i="21"/>
  <c r="C132" i="21"/>
  <c r="C133" i="21" l="1"/>
  <c r="C11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C14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U14" i="21"/>
  <c r="U256" i="21" l="1"/>
  <c r="U84" i="21" l="1"/>
  <c r="T13" i="5" l="1"/>
  <c r="T18" i="5"/>
  <c r="T19" i="5"/>
  <c r="T20" i="5"/>
  <c r="T23" i="5"/>
  <c r="T24" i="5"/>
  <c r="T12" i="4"/>
  <c r="T15" i="4"/>
  <c r="T16" i="4"/>
  <c r="T19" i="4"/>
  <c r="T20" i="4"/>
  <c r="U249" i="21"/>
  <c r="T17" i="5" l="1"/>
  <c r="T30" i="5"/>
  <c r="U241" i="21"/>
  <c r="U230" i="21"/>
  <c r="U232" i="21"/>
  <c r="U227" i="21"/>
  <c r="V228" i="21" l="1"/>
  <c r="U247" i="21"/>
  <c r="C256" i="21"/>
  <c r="D256" i="21"/>
  <c r="E256" i="21"/>
  <c r="F256" i="21"/>
  <c r="G256" i="21"/>
  <c r="H256" i="21"/>
  <c r="I256" i="21"/>
  <c r="J256" i="21"/>
  <c r="K256" i="21"/>
  <c r="L256" i="21"/>
  <c r="M256" i="21"/>
  <c r="N256" i="21"/>
  <c r="O256" i="21"/>
  <c r="P256" i="21"/>
  <c r="Q256" i="21"/>
  <c r="R256" i="21"/>
  <c r="S256" i="21"/>
  <c r="T256" i="21"/>
  <c r="D250" i="21"/>
  <c r="D249" i="21"/>
  <c r="E249" i="21"/>
  <c r="F249" i="21"/>
  <c r="G249" i="21"/>
  <c r="H249" i="21"/>
  <c r="I249" i="21"/>
  <c r="J249" i="21"/>
  <c r="K249" i="21"/>
  <c r="L249" i="21"/>
  <c r="M249" i="21"/>
  <c r="N249" i="21"/>
  <c r="O249" i="21"/>
  <c r="P249" i="21"/>
  <c r="Q249" i="21"/>
  <c r="R249" i="21"/>
  <c r="S249" i="21"/>
  <c r="T249" i="21"/>
  <c r="D247" i="21"/>
  <c r="E247" i="21"/>
  <c r="F247" i="21"/>
  <c r="G247" i="21"/>
  <c r="H247" i="21"/>
  <c r="I247" i="21"/>
  <c r="J247" i="21"/>
  <c r="K247" i="21"/>
  <c r="L247" i="21"/>
  <c r="M247" i="21"/>
  <c r="N247" i="21"/>
  <c r="O247" i="21"/>
  <c r="P247" i="21"/>
  <c r="Q247" i="21"/>
  <c r="R247" i="21"/>
  <c r="S247" i="21"/>
  <c r="T247" i="21"/>
  <c r="C241" i="21"/>
  <c r="D241" i="21"/>
  <c r="E241" i="21"/>
  <c r="F241" i="21"/>
  <c r="G241" i="21"/>
  <c r="H241" i="21"/>
  <c r="I241" i="21"/>
  <c r="J241" i="21"/>
  <c r="K241" i="21"/>
  <c r="L241" i="21"/>
  <c r="M241" i="21"/>
  <c r="N241" i="21"/>
  <c r="O241" i="21"/>
  <c r="P241" i="21"/>
  <c r="Q241" i="21"/>
  <c r="R241" i="21"/>
  <c r="S241" i="21"/>
  <c r="C235" i="21"/>
  <c r="D235" i="21"/>
  <c r="E235" i="21"/>
  <c r="F235" i="21"/>
  <c r="G235" i="21"/>
  <c r="H235" i="21"/>
  <c r="I235" i="21"/>
  <c r="J235" i="21"/>
  <c r="K235" i="21"/>
  <c r="L235" i="21"/>
  <c r="M235" i="21"/>
  <c r="N235" i="21"/>
  <c r="O235" i="21"/>
  <c r="P235" i="21"/>
  <c r="Q235" i="21"/>
  <c r="R235" i="21"/>
  <c r="S235" i="21"/>
  <c r="T235" i="21"/>
  <c r="U235" i="21"/>
  <c r="D232" i="21"/>
  <c r="E232" i="21"/>
  <c r="F232" i="21"/>
  <c r="G232" i="21"/>
  <c r="H232" i="21"/>
  <c r="I232" i="21"/>
  <c r="J232" i="21"/>
  <c r="K232" i="21"/>
  <c r="L232" i="21"/>
  <c r="M232" i="21"/>
  <c r="N232" i="21"/>
  <c r="O232" i="21"/>
  <c r="P232" i="21"/>
  <c r="Q232" i="21"/>
  <c r="R232" i="21"/>
  <c r="S232" i="21"/>
  <c r="T232" i="21"/>
  <c r="D230" i="21"/>
  <c r="E230" i="21"/>
  <c r="F230" i="21"/>
  <c r="G230" i="21"/>
  <c r="H230" i="21"/>
  <c r="I230" i="21"/>
  <c r="J230" i="21"/>
  <c r="K230" i="21"/>
  <c r="L230" i="21"/>
  <c r="M230" i="21"/>
  <c r="N230" i="21"/>
  <c r="O230" i="21"/>
  <c r="P230" i="21"/>
  <c r="Q230" i="21"/>
  <c r="R230" i="21"/>
  <c r="S230" i="21"/>
  <c r="T230" i="21"/>
  <c r="C227" i="21"/>
  <c r="D227" i="21"/>
  <c r="E227" i="21"/>
  <c r="F227" i="21"/>
  <c r="G227" i="21"/>
  <c r="H227" i="21"/>
  <c r="I227" i="21"/>
  <c r="J227" i="21"/>
  <c r="K227" i="21"/>
  <c r="L227" i="21"/>
  <c r="M227" i="21"/>
  <c r="N227" i="21"/>
  <c r="O227" i="21"/>
  <c r="P227" i="21"/>
  <c r="Q227" i="21"/>
  <c r="R227" i="21"/>
  <c r="S227" i="21"/>
  <c r="T227" i="21"/>
  <c r="V236" i="21" l="1"/>
  <c r="E250" i="21"/>
  <c r="U228" i="21"/>
  <c r="I228" i="21"/>
  <c r="P228" i="21"/>
  <c r="L228" i="21"/>
  <c r="H228" i="21"/>
  <c r="D228" i="21"/>
  <c r="R236" i="21"/>
  <c r="N236" i="21"/>
  <c r="J236" i="21"/>
  <c r="L236" i="21"/>
  <c r="Q228" i="21"/>
  <c r="P236" i="21"/>
  <c r="H236" i="21"/>
  <c r="D236" i="21"/>
  <c r="Q236" i="21"/>
  <c r="M236" i="21"/>
  <c r="I236" i="21"/>
  <c r="E236" i="21"/>
  <c r="T236" i="21"/>
  <c r="G236" i="21"/>
  <c r="R228" i="21"/>
  <c r="N228" i="21"/>
  <c r="J228" i="21"/>
  <c r="F228" i="21"/>
  <c r="S236" i="21"/>
  <c r="O236" i="21"/>
  <c r="K236" i="21"/>
  <c r="M228" i="21"/>
  <c r="E228" i="21"/>
  <c r="F236" i="21"/>
  <c r="S228" i="21"/>
  <c r="O228" i="21"/>
  <c r="K228" i="21"/>
  <c r="G228" i="21"/>
  <c r="F250" i="21" l="1"/>
  <c r="T221" i="21"/>
  <c r="D221" i="21"/>
  <c r="E221" i="21"/>
  <c r="F221" i="21"/>
  <c r="G221" i="21"/>
  <c r="H221" i="21"/>
  <c r="I221" i="21"/>
  <c r="J221" i="21"/>
  <c r="K221" i="21"/>
  <c r="L221" i="21"/>
  <c r="M221" i="21"/>
  <c r="N221" i="21"/>
  <c r="O221" i="21"/>
  <c r="P221" i="21"/>
  <c r="Q221" i="21"/>
  <c r="R221" i="21"/>
  <c r="S221" i="21"/>
  <c r="D219" i="21"/>
  <c r="E219" i="21"/>
  <c r="F219" i="21"/>
  <c r="G219" i="21"/>
  <c r="H219" i="21"/>
  <c r="I219" i="21"/>
  <c r="J219" i="21"/>
  <c r="K219" i="21"/>
  <c r="L219" i="21"/>
  <c r="M219" i="21"/>
  <c r="N219" i="21"/>
  <c r="O219" i="21"/>
  <c r="P219" i="21"/>
  <c r="Q219" i="21"/>
  <c r="R219" i="21"/>
  <c r="S219" i="21"/>
  <c r="T219" i="21"/>
  <c r="D217" i="21"/>
  <c r="E217" i="21"/>
  <c r="F217" i="21"/>
  <c r="G217" i="21"/>
  <c r="H217" i="21"/>
  <c r="I217" i="21"/>
  <c r="J217" i="21"/>
  <c r="K217" i="21"/>
  <c r="L217" i="21"/>
  <c r="M217" i="21"/>
  <c r="N217" i="21"/>
  <c r="O217" i="21"/>
  <c r="P217" i="21"/>
  <c r="Q217" i="21"/>
  <c r="R217" i="21"/>
  <c r="S217" i="21"/>
  <c r="T217" i="21"/>
  <c r="U217" i="21"/>
  <c r="G250" i="21" l="1"/>
  <c r="D203" i="21"/>
  <c r="E203" i="21"/>
  <c r="F203" i="21"/>
  <c r="G203" i="21"/>
  <c r="H203" i="21"/>
  <c r="I203" i="21"/>
  <c r="J203" i="21"/>
  <c r="K203" i="21"/>
  <c r="L203" i="21"/>
  <c r="M203" i="21"/>
  <c r="N203" i="21"/>
  <c r="O203" i="21"/>
  <c r="P203" i="21"/>
  <c r="Q203" i="21"/>
  <c r="R203" i="21"/>
  <c r="S203" i="21"/>
  <c r="T203" i="21"/>
  <c r="D204" i="21"/>
  <c r="E204" i="21"/>
  <c r="F204" i="21"/>
  <c r="G204" i="21"/>
  <c r="H204" i="21"/>
  <c r="I204" i="21"/>
  <c r="J204" i="21"/>
  <c r="K204" i="21"/>
  <c r="L204" i="21"/>
  <c r="M204" i="21"/>
  <c r="N204" i="21"/>
  <c r="O204" i="21"/>
  <c r="P204" i="21"/>
  <c r="Q204" i="21"/>
  <c r="R204" i="21"/>
  <c r="S204" i="21"/>
  <c r="T204" i="21"/>
  <c r="D205" i="21"/>
  <c r="E205" i="21"/>
  <c r="F205" i="21"/>
  <c r="G205" i="21"/>
  <c r="H205" i="21"/>
  <c r="I205" i="21"/>
  <c r="J205" i="21"/>
  <c r="K205" i="21"/>
  <c r="L205" i="21"/>
  <c r="M205" i="21"/>
  <c r="N205" i="21"/>
  <c r="O205" i="21"/>
  <c r="P205" i="21"/>
  <c r="Q205" i="21"/>
  <c r="R205" i="21"/>
  <c r="S205" i="21"/>
  <c r="T205" i="21"/>
  <c r="U205" i="21"/>
  <c r="U204" i="21"/>
  <c r="U203" i="21"/>
  <c r="C149" i="21"/>
  <c r="D149" i="21"/>
  <c r="E149" i="21"/>
  <c r="F149" i="21"/>
  <c r="G149" i="21"/>
  <c r="H149" i="21"/>
  <c r="I149" i="21"/>
  <c r="J149" i="21"/>
  <c r="K149" i="21"/>
  <c r="L149" i="21"/>
  <c r="M149" i="21"/>
  <c r="N149" i="21"/>
  <c r="O149" i="21"/>
  <c r="P149" i="21"/>
  <c r="Q149" i="21"/>
  <c r="R149" i="21"/>
  <c r="S149" i="21"/>
  <c r="T149" i="21"/>
  <c r="C150" i="21"/>
  <c r="D150" i="21"/>
  <c r="E150" i="21"/>
  <c r="F150" i="21"/>
  <c r="G150" i="21"/>
  <c r="H150" i="21"/>
  <c r="I150" i="21"/>
  <c r="J150" i="21"/>
  <c r="K150" i="21"/>
  <c r="L150" i="21"/>
  <c r="M150" i="21"/>
  <c r="N150" i="21"/>
  <c r="O150" i="21"/>
  <c r="P150" i="21"/>
  <c r="Q150" i="21"/>
  <c r="R150" i="21"/>
  <c r="S150" i="21"/>
  <c r="T150" i="21"/>
  <c r="C154" i="21"/>
  <c r="D154" i="21"/>
  <c r="E154" i="21"/>
  <c r="F154" i="21"/>
  <c r="G154" i="21"/>
  <c r="H154" i="21"/>
  <c r="I154" i="21"/>
  <c r="J154" i="21"/>
  <c r="K154" i="21"/>
  <c r="L154" i="21"/>
  <c r="M154" i="21"/>
  <c r="N154" i="21"/>
  <c r="O154" i="21"/>
  <c r="P154" i="21"/>
  <c r="Q154" i="21"/>
  <c r="R154" i="21"/>
  <c r="S154" i="21"/>
  <c r="T154" i="21"/>
  <c r="C159" i="21"/>
  <c r="D159" i="21"/>
  <c r="E159" i="21"/>
  <c r="F159" i="21"/>
  <c r="G159" i="21"/>
  <c r="H159" i="21"/>
  <c r="I159" i="21"/>
  <c r="J159" i="21"/>
  <c r="K159" i="21"/>
  <c r="L159" i="21"/>
  <c r="M159" i="21"/>
  <c r="N159" i="21"/>
  <c r="O159" i="21"/>
  <c r="P159" i="21"/>
  <c r="Q159" i="21"/>
  <c r="R159" i="21"/>
  <c r="S159" i="21"/>
  <c r="T159" i="21"/>
  <c r="C160" i="21"/>
  <c r="C161" i="21"/>
  <c r="C144" i="21"/>
  <c r="D144" i="21"/>
  <c r="F144" i="21"/>
  <c r="G144" i="21"/>
  <c r="H144" i="21"/>
  <c r="J144" i="21"/>
  <c r="K144" i="21"/>
  <c r="L144" i="21"/>
  <c r="N144" i="21"/>
  <c r="O144" i="21"/>
  <c r="P144" i="21"/>
  <c r="R144" i="21"/>
  <c r="S144" i="21"/>
  <c r="T144" i="21"/>
  <c r="D145" i="21"/>
  <c r="E145" i="21"/>
  <c r="F145" i="21"/>
  <c r="H145" i="21"/>
  <c r="I145" i="21"/>
  <c r="J145" i="21"/>
  <c r="L145" i="21"/>
  <c r="M145" i="21"/>
  <c r="N145" i="21"/>
  <c r="P145" i="21"/>
  <c r="Q145" i="21"/>
  <c r="R145" i="21"/>
  <c r="T145" i="21"/>
  <c r="E147" i="21"/>
  <c r="F147" i="21"/>
  <c r="I147" i="21"/>
  <c r="J147" i="21"/>
  <c r="M147" i="21"/>
  <c r="N147" i="21"/>
  <c r="Q147" i="21"/>
  <c r="R147" i="21"/>
  <c r="C148" i="21"/>
  <c r="D148" i="21"/>
  <c r="G148" i="21"/>
  <c r="H148" i="21"/>
  <c r="K148" i="21"/>
  <c r="L148" i="21"/>
  <c r="O148" i="21"/>
  <c r="P148" i="21"/>
  <c r="S148" i="21"/>
  <c r="T148" i="21"/>
  <c r="C128" i="21"/>
  <c r="D128" i="21"/>
  <c r="E128" i="21"/>
  <c r="F128" i="21"/>
  <c r="G128" i="21"/>
  <c r="H128" i="21"/>
  <c r="I128" i="21"/>
  <c r="J128" i="21"/>
  <c r="K128" i="21"/>
  <c r="L128" i="21"/>
  <c r="M128" i="21"/>
  <c r="N128" i="21"/>
  <c r="O128" i="21"/>
  <c r="P128" i="21"/>
  <c r="Q128" i="21"/>
  <c r="R128" i="21"/>
  <c r="S128" i="21"/>
  <c r="T128" i="21"/>
  <c r="C129" i="21"/>
  <c r="D129" i="21"/>
  <c r="E129" i="21"/>
  <c r="F129" i="21"/>
  <c r="G129" i="21"/>
  <c r="H129" i="21"/>
  <c r="I129" i="21"/>
  <c r="J129" i="21"/>
  <c r="K129" i="21"/>
  <c r="L129" i="21"/>
  <c r="M129" i="21"/>
  <c r="N129" i="21"/>
  <c r="O129" i="21"/>
  <c r="P129" i="21"/>
  <c r="Q129" i="21"/>
  <c r="R129" i="21"/>
  <c r="S129" i="21"/>
  <c r="T129" i="21"/>
  <c r="D132" i="21"/>
  <c r="E132" i="21"/>
  <c r="F132" i="21"/>
  <c r="G132" i="21"/>
  <c r="H132" i="21"/>
  <c r="I132" i="21"/>
  <c r="J132" i="21"/>
  <c r="K132" i="21"/>
  <c r="L132" i="21"/>
  <c r="M132" i="21"/>
  <c r="N132" i="21"/>
  <c r="O132" i="21"/>
  <c r="P132" i="21"/>
  <c r="Q132" i="21"/>
  <c r="R132" i="21"/>
  <c r="S132" i="21"/>
  <c r="T132" i="21"/>
  <c r="U159" i="21"/>
  <c r="U154" i="21"/>
  <c r="U150" i="21"/>
  <c r="U149" i="21"/>
  <c r="U132" i="21"/>
  <c r="U129" i="21"/>
  <c r="U128" i="21"/>
  <c r="C25" i="21"/>
  <c r="C27" i="21"/>
  <c r="C28" i="21"/>
  <c r="C32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D27" i="21"/>
  <c r="E27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R27" i="21"/>
  <c r="S27" i="21"/>
  <c r="T27" i="21"/>
  <c r="D28" i="21"/>
  <c r="E28" i="21"/>
  <c r="F28" i="21"/>
  <c r="G28" i="21"/>
  <c r="H28" i="21"/>
  <c r="I28" i="21"/>
  <c r="J28" i="21"/>
  <c r="K28" i="21"/>
  <c r="L28" i="21"/>
  <c r="M28" i="21"/>
  <c r="N28" i="21"/>
  <c r="O28" i="21"/>
  <c r="P28" i="21"/>
  <c r="Q28" i="21"/>
  <c r="R28" i="21"/>
  <c r="S28" i="21"/>
  <c r="T28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C9" i="21"/>
  <c r="D9" i="21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C26" i="21"/>
  <c r="D26" i="21"/>
  <c r="F26" i="21"/>
  <c r="G26" i="21"/>
  <c r="H26" i="21"/>
  <c r="J26" i="21"/>
  <c r="K26" i="21"/>
  <c r="L26" i="21"/>
  <c r="N26" i="21"/>
  <c r="O26" i="21"/>
  <c r="P26" i="21"/>
  <c r="R26" i="21"/>
  <c r="S26" i="21"/>
  <c r="T26" i="21"/>
  <c r="U32" i="21"/>
  <c r="U28" i="21"/>
  <c r="U27" i="21"/>
  <c r="U25" i="21"/>
  <c r="U11" i="21"/>
  <c r="U9" i="21"/>
  <c r="L133" i="21" l="1"/>
  <c r="L156" i="21" s="1"/>
  <c r="D133" i="21"/>
  <c r="Q246" i="21"/>
  <c r="I246" i="21"/>
  <c r="G151" i="21"/>
  <c r="C151" i="21"/>
  <c r="E24" i="21"/>
  <c r="S133" i="21"/>
  <c r="O155" i="21"/>
  <c r="G133" i="21"/>
  <c r="T246" i="21"/>
  <c r="P246" i="21"/>
  <c r="L246" i="21"/>
  <c r="H246" i="21"/>
  <c r="D246" i="21"/>
  <c r="F151" i="21"/>
  <c r="R8" i="21"/>
  <c r="N8" i="21"/>
  <c r="J8" i="21"/>
  <c r="F8" i="21"/>
  <c r="R155" i="21"/>
  <c r="N155" i="21"/>
  <c r="J155" i="21"/>
  <c r="F155" i="21"/>
  <c r="C152" i="21"/>
  <c r="E151" i="21"/>
  <c r="V138" i="21"/>
  <c r="V222" i="21"/>
  <c r="Q133" i="21"/>
  <c r="D151" i="21"/>
  <c r="D138" i="21"/>
  <c r="H250" i="21"/>
  <c r="Q156" i="21"/>
  <c r="N151" i="21"/>
  <c r="I151" i="21"/>
  <c r="S151" i="21"/>
  <c r="O151" i="21"/>
  <c r="K151" i="21"/>
  <c r="R151" i="21"/>
  <c r="J151" i="21"/>
  <c r="Q151" i="21"/>
  <c r="M151" i="21"/>
  <c r="T151" i="21"/>
  <c r="P151" i="21"/>
  <c r="L151" i="21"/>
  <c r="H151" i="21"/>
  <c r="U26" i="21"/>
  <c r="F123" i="21"/>
  <c r="O130" i="21"/>
  <c r="O138" i="21"/>
  <c r="F130" i="21"/>
  <c r="S24" i="21"/>
  <c r="S8" i="21"/>
  <c r="O24" i="21"/>
  <c r="O8" i="21"/>
  <c r="K24" i="21"/>
  <c r="K8" i="21"/>
  <c r="G24" i="21"/>
  <c r="G8" i="21"/>
  <c r="C24" i="21"/>
  <c r="C8" i="21"/>
  <c r="J138" i="21"/>
  <c r="R207" i="21"/>
  <c r="Q24" i="21"/>
  <c r="Q8" i="21"/>
  <c r="M8" i="21"/>
  <c r="I24" i="21"/>
  <c r="I8" i="21"/>
  <c r="E8" i="21"/>
  <c r="L123" i="21"/>
  <c r="T24" i="21"/>
  <c r="T8" i="21"/>
  <c r="P24" i="21"/>
  <c r="P8" i="21"/>
  <c r="L24" i="21"/>
  <c r="L8" i="21"/>
  <c r="H24" i="21"/>
  <c r="H8" i="21"/>
  <c r="D8" i="21"/>
  <c r="U222" i="21"/>
  <c r="U24" i="21"/>
  <c r="U133" i="21"/>
  <c r="U147" i="21"/>
  <c r="U148" i="21"/>
  <c r="U145" i="21"/>
  <c r="O133" i="21"/>
  <c r="U8" i="21"/>
  <c r="Q222" i="21"/>
  <c r="M222" i="21"/>
  <c r="I222" i="21"/>
  <c r="E222" i="21"/>
  <c r="G155" i="21"/>
  <c r="S206" i="21"/>
  <c r="K138" i="21"/>
  <c r="C130" i="21"/>
  <c r="K206" i="21"/>
  <c r="H152" i="21"/>
  <c r="J133" i="21"/>
  <c r="Q152" i="21"/>
  <c r="T222" i="21"/>
  <c r="P222" i="21"/>
  <c r="L222" i="21"/>
  <c r="H222" i="21"/>
  <c r="M24" i="21"/>
  <c r="D24" i="21"/>
  <c r="N133" i="21"/>
  <c r="L152" i="21"/>
  <c r="T138" i="21"/>
  <c r="Q138" i="21"/>
  <c r="L138" i="21"/>
  <c r="H138" i="21"/>
  <c r="S138" i="21"/>
  <c r="R133" i="21"/>
  <c r="F133" i="21"/>
  <c r="Q155" i="21"/>
  <c r="T152" i="21"/>
  <c r="D152" i="21"/>
  <c r="F148" i="21"/>
  <c r="U207" i="21"/>
  <c r="R138" i="21"/>
  <c r="G138" i="21"/>
  <c r="Q26" i="21"/>
  <c r="M26" i="21"/>
  <c r="I26" i="21"/>
  <c r="E26" i="21"/>
  <c r="R222" i="21"/>
  <c r="N222" i="21"/>
  <c r="J222" i="21"/>
  <c r="F222" i="21"/>
  <c r="R24" i="21"/>
  <c r="N24" i="21"/>
  <c r="J24" i="21"/>
  <c r="F24" i="21"/>
  <c r="R246" i="21"/>
  <c r="R152" i="21"/>
  <c r="R130" i="21"/>
  <c r="N246" i="21"/>
  <c r="N152" i="21"/>
  <c r="N130" i="21"/>
  <c r="J246" i="21"/>
  <c r="J152" i="21"/>
  <c r="J130" i="21"/>
  <c r="F246" i="21"/>
  <c r="F152" i="21"/>
  <c r="R123" i="21"/>
  <c r="R148" i="21"/>
  <c r="N123" i="21"/>
  <c r="N148" i="21"/>
  <c r="J123" i="21"/>
  <c r="J148" i="21"/>
  <c r="T123" i="21"/>
  <c r="T147" i="21"/>
  <c r="P123" i="21"/>
  <c r="P147" i="21"/>
  <c r="H123" i="21"/>
  <c r="H147" i="21"/>
  <c r="D123" i="21"/>
  <c r="D147" i="21"/>
  <c r="L147" i="21"/>
  <c r="D222" i="21"/>
  <c r="K155" i="21"/>
  <c r="K133" i="21"/>
  <c r="C155" i="21"/>
  <c r="C156" i="21"/>
  <c r="K130" i="21"/>
  <c r="L155" i="21"/>
  <c r="S222" i="21"/>
  <c r="O222" i="21"/>
  <c r="K222" i="21"/>
  <c r="G222" i="21"/>
  <c r="U155" i="21"/>
  <c r="S130" i="21"/>
  <c r="G130" i="21"/>
  <c r="S246" i="21"/>
  <c r="S152" i="21"/>
  <c r="O246" i="21"/>
  <c r="O152" i="21"/>
  <c r="K246" i="21"/>
  <c r="K152" i="21"/>
  <c r="G246" i="21"/>
  <c r="G152" i="21"/>
  <c r="S120" i="21"/>
  <c r="S145" i="21"/>
  <c r="O120" i="21"/>
  <c r="O145" i="21"/>
  <c r="K120" i="21"/>
  <c r="K145" i="21"/>
  <c r="G120" i="21"/>
  <c r="G145" i="21"/>
  <c r="C120" i="21"/>
  <c r="C145" i="21"/>
  <c r="Q120" i="21"/>
  <c r="Q144" i="21"/>
  <c r="M120" i="21"/>
  <c r="M144" i="21"/>
  <c r="I120" i="21"/>
  <c r="I144" i="21"/>
  <c r="E120" i="21"/>
  <c r="E144" i="21"/>
  <c r="S155" i="21"/>
  <c r="I152" i="21"/>
  <c r="Q206" i="21"/>
  <c r="M206" i="21"/>
  <c r="I206" i="21"/>
  <c r="E206" i="21"/>
  <c r="N207" i="21"/>
  <c r="J207" i="21"/>
  <c r="F207" i="21"/>
  <c r="T133" i="21"/>
  <c r="T155" i="21"/>
  <c r="P133" i="21"/>
  <c r="P155" i="21"/>
  <c r="H133" i="21"/>
  <c r="H155" i="21"/>
  <c r="M246" i="21"/>
  <c r="M152" i="21"/>
  <c r="E246" i="21"/>
  <c r="E152" i="21"/>
  <c r="Q123" i="21"/>
  <c r="Q148" i="21"/>
  <c r="M123" i="21"/>
  <c r="M148" i="21"/>
  <c r="I123" i="21"/>
  <c r="I148" i="21"/>
  <c r="E123" i="21"/>
  <c r="E148" i="21"/>
  <c r="S123" i="21"/>
  <c r="S147" i="21"/>
  <c r="O123" i="21"/>
  <c r="O147" i="21"/>
  <c r="K123" i="21"/>
  <c r="K147" i="21"/>
  <c r="G123" i="21"/>
  <c r="G147" i="21"/>
  <c r="C123" i="21"/>
  <c r="C147" i="21"/>
  <c r="D155" i="21"/>
  <c r="N206" i="21"/>
  <c r="N138" i="21"/>
  <c r="F206" i="21"/>
  <c r="F138" i="21"/>
  <c r="S207" i="21"/>
  <c r="O207" i="21"/>
  <c r="O206" i="21"/>
  <c r="K207" i="21"/>
  <c r="G207" i="21"/>
  <c r="G206" i="21"/>
  <c r="M133" i="21"/>
  <c r="M155" i="21"/>
  <c r="I133" i="21"/>
  <c r="I155" i="21"/>
  <c r="E133" i="21"/>
  <c r="E155" i="21"/>
  <c r="T120" i="21"/>
  <c r="P120" i="21"/>
  <c r="L120" i="21"/>
  <c r="H120" i="21"/>
  <c r="D120" i="21"/>
  <c r="R120" i="21"/>
  <c r="N120" i="21"/>
  <c r="J120" i="21"/>
  <c r="F120" i="21"/>
  <c r="P152" i="21"/>
  <c r="R206" i="21"/>
  <c r="J206" i="21"/>
  <c r="T207" i="21"/>
  <c r="P207" i="21"/>
  <c r="L207" i="21"/>
  <c r="H207" i="21"/>
  <c r="D207" i="21"/>
  <c r="U206" i="21"/>
  <c r="U152" i="21"/>
  <c r="U246" i="21"/>
  <c r="U120" i="21"/>
  <c r="U130" i="21"/>
  <c r="M207" i="21"/>
  <c r="E207" i="21"/>
  <c r="M138" i="21"/>
  <c r="I138" i="21"/>
  <c r="E138" i="21"/>
  <c r="P138" i="21"/>
  <c r="T206" i="21"/>
  <c r="P206" i="21"/>
  <c r="L206" i="21"/>
  <c r="H206" i="21"/>
  <c r="D206" i="21"/>
  <c r="Q207" i="21"/>
  <c r="I207" i="21"/>
  <c r="U138" i="21"/>
  <c r="M130" i="21"/>
  <c r="T130" i="21"/>
  <c r="P130" i="21"/>
  <c r="L130" i="21"/>
  <c r="H130" i="21"/>
  <c r="D130" i="21"/>
  <c r="Q130" i="21"/>
  <c r="I130" i="21"/>
  <c r="E130" i="21"/>
  <c r="U151" i="21"/>
  <c r="U123" i="21"/>
  <c r="U144" i="21"/>
  <c r="S156" i="21" l="1"/>
  <c r="V161" i="21"/>
  <c r="L5" i="21"/>
  <c r="L23" i="21"/>
  <c r="F161" i="21"/>
  <c r="F156" i="21"/>
  <c r="L161" i="21"/>
  <c r="C153" i="21"/>
  <c r="U23" i="21"/>
  <c r="E5" i="21"/>
  <c r="Q23" i="21"/>
  <c r="E161" i="21"/>
  <c r="E156" i="21"/>
  <c r="G161" i="21"/>
  <c r="Q161" i="21"/>
  <c r="K161" i="21"/>
  <c r="T5" i="21"/>
  <c r="I23" i="21"/>
  <c r="D161" i="21"/>
  <c r="G156" i="21"/>
  <c r="D156" i="21"/>
  <c r="P161" i="21"/>
  <c r="I161" i="21"/>
  <c r="N161" i="21"/>
  <c r="R161" i="21"/>
  <c r="S161" i="21"/>
  <c r="T161" i="21"/>
  <c r="D23" i="21"/>
  <c r="G5" i="21"/>
  <c r="F251" i="21"/>
  <c r="M161" i="21"/>
  <c r="H161" i="21"/>
  <c r="H23" i="21"/>
  <c r="P23" i="21"/>
  <c r="M23" i="21"/>
  <c r="J161" i="21"/>
  <c r="O161" i="21"/>
  <c r="I250" i="21"/>
  <c r="J251" i="21" s="1"/>
  <c r="P156" i="21"/>
  <c r="U156" i="21"/>
  <c r="I156" i="21"/>
  <c r="K156" i="21"/>
  <c r="H156" i="21"/>
  <c r="T156" i="21"/>
  <c r="N156" i="21"/>
  <c r="J156" i="21"/>
  <c r="M156" i="21"/>
  <c r="R156" i="21"/>
  <c r="O156" i="21"/>
  <c r="G146" i="21"/>
  <c r="O146" i="21"/>
  <c r="E146" i="21"/>
  <c r="M146" i="21"/>
  <c r="D146" i="21"/>
  <c r="P146" i="21"/>
  <c r="J146" i="21"/>
  <c r="R146" i="21"/>
  <c r="U146" i="21"/>
  <c r="C146" i="21"/>
  <c r="K146" i="21"/>
  <c r="S146" i="21"/>
  <c r="I146" i="21"/>
  <c r="Q146" i="21"/>
  <c r="H146" i="21"/>
  <c r="T146" i="21"/>
  <c r="N146" i="21"/>
  <c r="L146" i="21"/>
  <c r="F146" i="21"/>
  <c r="R143" i="21"/>
  <c r="P143" i="21"/>
  <c r="U143" i="21"/>
  <c r="F143" i="21"/>
  <c r="D143" i="21"/>
  <c r="T143" i="21"/>
  <c r="J143" i="21"/>
  <c r="H143" i="21"/>
  <c r="N143" i="21"/>
  <c r="L143" i="21"/>
  <c r="T23" i="21"/>
  <c r="O153" i="21"/>
  <c r="Q5" i="21"/>
  <c r="F153" i="21"/>
  <c r="D5" i="21"/>
  <c r="M5" i="21"/>
  <c r="G23" i="21"/>
  <c r="E23" i="21"/>
  <c r="U161" i="21"/>
  <c r="H119" i="21"/>
  <c r="U153" i="21"/>
  <c r="U5" i="21"/>
  <c r="T29" i="5"/>
  <c r="J119" i="21"/>
  <c r="P5" i="21"/>
  <c r="P119" i="21"/>
  <c r="I5" i="21"/>
  <c r="O23" i="21"/>
  <c r="O5" i="21"/>
  <c r="R119" i="21"/>
  <c r="F119" i="21"/>
  <c r="L119" i="21"/>
  <c r="H5" i="21"/>
  <c r="P153" i="21"/>
  <c r="M119" i="21"/>
  <c r="M143" i="21"/>
  <c r="K119" i="21"/>
  <c r="K143" i="21"/>
  <c r="E251" i="21"/>
  <c r="E153" i="21"/>
  <c r="H251" i="21"/>
  <c r="H153" i="21"/>
  <c r="M153" i="21"/>
  <c r="I119" i="21"/>
  <c r="I143" i="21"/>
  <c r="Q119" i="21"/>
  <c r="Q143" i="21"/>
  <c r="G119" i="21"/>
  <c r="G143" i="21"/>
  <c r="O119" i="21"/>
  <c r="O143" i="21"/>
  <c r="S153" i="21"/>
  <c r="C23" i="21"/>
  <c r="C5" i="21"/>
  <c r="I251" i="21"/>
  <c r="I153" i="21"/>
  <c r="L153" i="21"/>
  <c r="D119" i="21"/>
  <c r="T119" i="21"/>
  <c r="R153" i="21"/>
  <c r="S23" i="21"/>
  <c r="S5" i="21"/>
  <c r="F5" i="21"/>
  <c r="F23" i="21"/>
  <c r="N5" i="21"/>
  <c r="N23" i="21"/>
  <c r="Q153" i="21"/>
  <c r="E119" i="21"/>
  <c r="E143" i="21"/>
  <c r="C119" i="21"/>
  <c r="C143" i="21"/>
  <c r="S119" i="21"/>
  <c r="S143" i="21"/>
  <c r="N153" i="21"/>
  <c r="K23" i="21"/>
  <c r="K5" i="21"/>
  <c r="D251" i="21"/>
  <c r="D153" i="21"/>
  <c r="T153" i="21"/>
  <c r="N119" i="21"/>
  <c r="G251" i="21"/>
  <c r="G153" i="21"/>
  <c r="K153" i="21"/>
  <c r="J153" i="21"/>
  <c r="J5" i="21"/>
  <c r="J23" i="21"/>
  <c r="R5" i="21"/>
  <c r="R23" i="21"/>
  <c r="U119" i="21"/>
  <c r="T20" i="21" l="1"/>
  <c r="T29" i="21" s="1"/>
  <c r="G20" i="21"/>
  <c r="L20" i="21"/>
  <c r="L29" i="21" s="1"/>
  <c r="E20" i="21"/>
  <c r="J250" i="21"/>
  <c r="H20" i="21"/>
  <c r="O20" i="21"/>
  <c r="P20" i="21"/>
  <c r="M20" i="21"/>
  <c r="D20" i="21"/>
  <c r="Q20" i="21"/>
  <c r="I20" i="21"/>
  <c r="U20" i="21"/>
  <c r="N142" i="21"/>
  <c r="F142" i="21"/>
  <c r="G142" i="21"/>
  <c r="I142" i="21"/>
  <c r="K142" i="21"/>
  <c r="R142" i="21"/>
  <c r="P142" i="21"/>
  <c r="H142" i="21"/>
  <c r="S142" i="21"/>
  <c r="E142" i="21"/>
  <c r="T142" i="21"/>
  <c r="D142" i="21"/>
  <c r="O142" i="21"/>
  <c r="Q142" i="21"/>
  <c r="M142" i="21"/>
  <c r="L142" i="21"/>
  <c r="J142" i="21"/>
  <c r="U142" i="21"/>
  <c r="J20" i="21"/>
  <c r="R20" i="21"/>
  <c r="K20" i="21"/>
  <c r="F20" i="21"/>
  <c r="C20" i="21"/>
  <c r="C142" i="21"/>
  <c r="S20" i="21"/>
  <c r="N20" i="21"/>
  <c r="G29" i="21" l="1"/>
  <c r="E29" i="21"/>
  <c r="E223" i="21" s="1"/>
  <c r="E31" i="21" s="1"/>
  <c r="K250" i="21"/>
  <c r="K251" i="21"/>
  <c r="O29" i="21"/>
  <c r="O223" i="21" s="1"/>
  <c r="R29" i="21"/>
  <c r="I29" i="21"/>
  <c r="K29" i="21"/>
  <c r="Q29" i="21"/>
  <c r="M29" i="21"/>
  <c r="P29" i="21"/>
  <c r="H29" i="21"/>
  <c r="N29" i="21"/>
  <c r="S29" i="21"/>
  <c r="F29" i="21"/>
  <c r="T223" i="21"/>
  <c r="U29" i="21"/>
  <c r="J29" i="21"/>
  <c r="D29" i="21"/>
  <c r="L223" i="21"/>
  <c r="C29" i="21"/>
  <c r="G223" i="21" l="1"/>
  <c r="G31" i="21" s="1"/>
  <c r="L250" i="21"/>
  <c r="L251" i="21"/>
  <c r="O30" i="21"/>
  <c r="O31" i="21"/>
  <c r="L31" i="21"/>
  <c r="L30" i="21"/>
  <c r="D223" i="21"/>
  <c r="U223" i="21"/>
  <c r="F223" i="21"/>
  <c r="N223" i="21"/>
  <c r="P223" i="21"/>
  <c r="Q223" i="21"/>
  <c r="K223" i="21"/>
  <c r="J223" i="21"/>
  <c r="T30" i="21"/>
  <c r="T31" i="21"/>
  <c r="S223" i="21"/>
  <c r="H223" i="21"/>
  <c r="M223" i="21"/>
  <c r="E30" i="21"/>
  <c r="I223" i="21"/>
  <c r="R223" i="21"/>
  <c r="C223" i="21"/>
  <c r="U221" i="21"/>
  <c r="T195" i="21"/>
  <c r="C195" i="21"/>
  <c r="D195" i="21"/>
  <c r="E195" i="21"/>
  <c r="F195" i="21"/>
  <c r="G195" i="21"/>
  <c r="H195" i="21"/>
  <c r="I195" i="21"/>
  <c r="J195" i="21"/>
  <c r="K195" i="21"/>
  <c r="L195" i="21"/>
  <c r="M195" i="21"/>
  <c r="N195" i="21"/>
  <c r="O195" i="21"/>
  <c r="P195" i="21"/>
  <c r="Q195" i="21"/>
  <c r="R195" i="21"/>
  <c r="S195" i="21"/>
  <c r="C187" i="21"/>
  <c r="D187" i="21"/>
  <c r="E187" i="21"/>
  <c r="F187" i="21"/>
  <c r="G187" i="21"/>
  <c r="H187" i="21"/>
  <c r="I187" i="21"/>
  <c r="J187" i="21"/>
  <c r="K187" i="21"/>
  <c r="L187" i="21"/>
  <c r="M187" i="21"/>
  <c r="N187" i="21"/>
  <c r="O187" i="21"/>
  <c r="P187" i="21"/>
  <c r="Q187" i="21"/>
  <c r="R187" i="21"/>
  <c r="S187" i="21"/>
  <c r="T187" i="21"/>
  <c r="C186" i="21"/>
  <c r="D186" i="21"/>
  <c r="E186" i="21"/>
  <c r="F186" i="21"/>
  <c r="G186" i="21"/>
  <c r="H186" i="21"/>
  <c r="I186" i="21"/>
  <c r="J186" i="21"/>
  <c r="K186" i="21"/>
  <c r="L186" i="21"/>
  <c r="M186" i="21"/>
  <c r="N186" i="21"/>
  <c r="O186" i="21"/>
  <c r="P186" i="21"/>
  <c r="Q186" i="21"/>
  <c r="R186" i="21"/>
  <c r="S186" i="21"/>
  <c r="T186" i="21"/>
  <c r="C185" i="21"/>
  <c r="D185" i="21"/>
  <c r="E185" i="21"/>
  <c r="F185" i="21"/>
  <c r="G185" i="21"/>
  <c r="H185" i="21"/>
  <c r="I185" i="21"/>
  <c r="J185" i="21"/>
  <c r="K185" i="21"/>
  <c r="L185" i="21"/>
  <c r="M185" i="21"/>
  <c r="N185" i="21"/>
  <c r="O185" i="21"/>
  <c r="P185" i="21"/>
  <c r="Q185" i="21"/>
  <c r="R185" i="21"/>
  <c r="S185" i="21"/>
  <c r="T185" i="21"/>
  <c r="C184" i="21"/>
  <c r="D184" i="21"/>
  <c r="E184" i="21"/>
  <c r="F184" i="21"/>
  <c r="G184" i="21"/>
  <c r="H184" i="21"/>
  <c r="I184" i="21"/>
  <c r="J184" i="21"/>
  <c r="K184" i="21"/>
  <c r="L184" i="21"/>
  <c r="M184" i="21"/>
  <c r="N184" i="21"/>
  <c r="O184" i="21"/>
  <c r="P184" i="21"/>
  <c r="Q184" i="21"/>
  <c r="R184" i="21"/>
  <c r="S184" i="21"/>
  <c r="T184" i="21"/>
  <c r="U212" i="21"/>
  <c r="U186" i="21"/>
  <c r="U184" i="21"/>
  <c r="U224" i="21" l="1"/>
  <c r="V224" i="21"/>
  <c r="V225" i="21" s="1"/>
  <c r="G30" i="21"/>
  <c r="T14" i="5"/>
  <c r="T12" i="5" s="1"/>
  <c r="Q210" i="21"/>
  <c r="M210" i="21"/>
  <c r="I210" i="21"/>
  <c r="E210" i="21"/>
  <c r="Q212" i="21"/>
  <c r="M212" i="21"/>
  <c r="I212" i="21"/>
  <c r="E212" i="21"/>
  <c r="U191" i="21"/>
  <c r="T210" i="21"/>
  <c r="P210" i="21"/>
  <c r="L210" i="21"/>
  <c r="H210" i="21"/>
  <c r="D210" i="21"/>
  <c r="T212" i="21"/>
  <c r="P212" i="21"/>
  <c r="L212" i="21"/>
  <c r="H212" i="21"/>
  <c r="D212" i="21"/>
  <c r="S210" i="21"/>
  <c r="O210" i="21"/>
  <c r="K210" i="21"/>
  <c r="G210" i="21"/>
  <c r="S212" i="21"/>
  <c r="O212" i="21"/>
  <c r="K212" i="21"/>
  <c r="G212" i="21"/>
  <c r="R210" i="21"/>
  <c r="N210" i="21"/>
  <c r="J210" i="21"/>
  <c r="F210" i="21"/>
  <c r="R212" i="21"/>
  <c r="N212" i="21"/>
  <c r="J212" i="21"/>
  <c r="F212" i="21"/>
  <c r="M250" i="21"/>
  <c r="M251" i="21"/>
  <c r="R224" i="21"/>
  <c r="R30" i="21"/>
  <c r="R31" i="21"/>
  <c r="J30" i="21"/>
  <c r="J31" i="21"/>
  <c r="J224" i="21"/>
  <c r="L224" i="21"/>
  <c r="K30" i="21"/>
  <c r="K224" i="21"/>
  <c r="K31" i="21"/>
  <c r="P31" i="21"/>
  <c r="P30" i="21"/>
  <c r="F31" i="21"/>
  <c r="G224" i="21"/>
  <c r="F224" i="21"/>
  <c r="F30" i="21"/>
  <c r="D30" i="21"/>
  <c r="D31" i="21"/>
  <c r="H224" i="21"/>
  <c r="H31" i="21"/>
  <c r="H30" i="21"/>
  <c r="I224" i="21"/>
  <c r="I30" i="21"/>
  <c r="I31" i="21"/>
  <c r="P224" i="21"/>
  <c r="Q31" i="21"/>
  <c r="Q224" i="21"/>
  <c r="Q30" i="21"/>
  <c r="N224" i="21"/>
  <c r="N30" i="21"/>
  <c r="N31" i="21"/>
  <c r="O224" i="21"/>
  <c r="U30" i="21"/>
  <c r="U31" i="21"/>
  <c r="E224" i="21"/>
  <c r="M224" i="21"/>
  <c r="M30" i="21"/>
  <c r="M31" i="21"/>
  <c r="S224" i="21"/>
  <c r="S30" i="21"/>
  <c r="S31" i="21"/>
  <c r="T224" i="21"/>
  <c r="C31" i="21"/>
  <c r="D224" i="21"/>
  <c r="C30" i="21"/>
  <c r="Q191" i="21"/>
  <c r="M191" i="21"/>
  <c r="I191" i="21"/>
  <c r="E191" i="21"/>
  <c r="U210" i="21"/>
  <c r="T15" i="5"/>
  <c r="T191" i="21"/>
  <c r="P191" i="21"/>
  <c r="L191" i="21"/>
  <c r="H191" i="21"/>
  <c r="D191" i="21"/>
  <c r="S191" i="21"/>
  <c r="O191" i="21"/>
  <c r="K191" i="21"/>
  <c r="G191" i="21"/>
  <c r="C191" i="21"/>
  <c r="R191" i="21"/>
  <c r="N191" i="21"/>
  <c r="J191" i="21"/>
  <c r="F191" i="21"/>
  <c r="T21" i="5" l="1"/>
  <c r="U200" i="21"/>
  <c r="F200" i="21"/>
  <c r="N200" i="21"/>
  <c r="G200" i="21"/>
  <c r="O200" i="21"/>
  <c r="H200" i="21"/>
  <c r="P200" i="21"/>
  <c r="I200" i="21"/>
  <c r="Q200" i="21"/>
  <c r="N251" i="21"/>
  <c r="N250" i="21"/>
  <c r="J200" i="21"/>
  <c r="R200" i="21"/>
  <c r="K200" i="21"/>
  <c r="S200" i="21"/>
  <c r="D200" i="21"/>
  <c r="L200" i="21"/>
  <c r="T200" i="21"/>
  <c r="E200" i="21"/>
  <c r="M200" i="21"/>
  <c r="T225" i="21"/>
  <c r="T11" i="5"/>
  <c r="C177" i="21"/>
  <c r="D177" i="21"/>
  <c r="E177" i="21"/>
  <c r="F177" i="21"/>
  <c r="G177" i="21"/>
  <c r="H177" i="21"/>
  <c r="I177" i="21"/>
  <c r="J177" i="21"/>
  <c r="K177" i="21"/>
  <c r="L177" i="21"/>
  <c r="M177" i="21"/>
  <c r="N177" i="21"/>
  <c r="O177" i="21"/>
  <c r="P177" i="21"/>
  <c r="Q177" i="21"/>
  <c r="R177" i="21"/>
  <c r="S177" i="21"/>
  <c r="T177" i="21"/>
  <c r="C176" i="21"/>
  <c r="D176" i="21"/>
  <c r="E176" i="21"/>
  <c r="F176" i="21"/>
  <c r="G176" i="21"/>
  <c r="H176" i="21"/>
  <c r="I176" i="21"/>
  <c r="J176" i="21"/>
  <c r="K176" i="21"/>
  <c r="L176" i="21"/>
  <c r="M176" i="21"/>
  <c r="N176" i="21"/>
  <c r="O176" i="21"/>
  <c r="P176" i="21"/>
  <c r="Q176" i="21"/>
  <c r="R176" i="21"/>
  <c r="S176" i="21"/>
  <c r="T176" i="21"/>
  <c r="C172" i="21"/>
  <c r="D172" i="21"/>
  <c r="E172" i="21"/>
  <c r="F172" i="21"/>
  <c r="G172" i="21"/>
  <c r="H172" i="21"/>
  <c r="I172" i="21"/>
  <c r="J172" i="21"/>
  <c r="K172" i="21"/>
  <c r="L172" i="21"/>
  <c r="M172" i="21"/>
  <c r="N172" i="21"/>
  <c r="O172" i="21"/>
  <c r="P172" i="21"/>
  <c r="Q172" i="21"/>
  <c r="R172" i="21"/>
  <c r="S172" i="21"/>
  <c r="T172" i="21"/>
  <c r="C168" i="21"/>
  <c r="D168" i="21"/>
  <c r="E168" i="21"/>
  <c r="F168" i="21"/>
  <c r="G168" i="21"/>
  <c r="H168" i="21"/>
  <c r="I168" i="21"/>
  <c r="J168" i="21"/>
  <c r="K168" i="21"/>
  <c r="L168" i="21"/>
  <c r="M168" i="21"/>
  <c r="N168" i="21"/>
  <c r="O168" i="21"/>
  <c r="P168" i="21"/>
  <c r="Q168" i="21"/>
  <c r="R168" i="21"/>
  <c r="S168" i="21"/>
  <c r="T168" i="21"/>
  <c r="T241" i="21"/>
  <c r="S225" i="21"/>
  <c r="R225" i="21"/>
  <c r="Q225" i="21"/>
  <c r="P225" i="21"/>
  <c r="O225" i="21"/>
  <c r="N225" i="21"/>
  <c r="M225" i="21"/>
  <c r="L225" i="21"/>
  <c r="K225" i="21"/>
  <c r="J225" i="21"/>
  <c r="I225" i="21"/>
  <c r="H225" i="21"/>
  <c r="G225" i="21"/>
  <c r="F225" i="21"/>
  <c r="E225" i="21"/>
  <c r="D225" i="21"/>
  <c r="U236" i="21"/>
  <c r="U225" i="21" s="1"/>
  <c r="T228" i="21"/>
  <c r="U219" i="21"/>
  <c r="T21" i="4"/>
  <c r="U111" i="21"/>
  <c r="T111" i="21"/>
  <c r="S111" i="21"/>
  <c r="R111" i="21"/>
  <c r="Q111" i="21"/>
  <c r="P111" i="21"/>
  <c r="O111" i="21"/>
  <c r="N111" i="21"/>
  <c r="M111" i="21"/>
  <c r="L111" i="21"/>
  <c r="K111" i="21"/>
  <c r="J111" i="21"/>
  <c r="I111" i="21"/>
  <c r="H111" i="21"/>
  <c r="G111" i="21"/>
  <c r="F111" i="21"/>
  <c r="E111" i="21"/>
  <c r="D111" i="21"/>
  <c r="C111" i="21"/>
  <c r="U110" i="21"/>
  <c r="T110" i="21"/>
  <c r="S110" i="21"/>
  <c r="R110" i="21"/>
  <c r="Q110" i="21"/>
  <c r="P110" i="21"/>
  <c r="O110" i="21"/>
  <c r="N110" i="21"/>
  <c r="M110" i="21"/>
  <c r="L110" i="21"/>
  <c r="K110" i="21"/>
  <c r="J110" i="21"/>
  <c r="I110" i="21"/>
  <c r="H110" i="21"/>
  <c r="G110" i="21"/>
  <c r="F110" i="21"/>
  <c r="E110" i="21"/>
  <c r="D110" i="21"/>
  <c r="C110" i="21"/>
  <c r="U101" i="21"/>
  <c r="T101" i="21"/>
  <c r="S101" i="21"/>
  <c r="R101" i="21"/>
  <c r="Q101" i="21"/>
  <c r="P101" i="21"/>
  <c r="O101" i="21"/>
  <c r="N101" i="21"/>
  <c r="M101" i="21"/>
  <c r="L101" i="21"/>
  <c r="K101" i="21"/>
  <c r="J101" i="21"/>
  <c r="I101" i="21"/>
  <c r="H101" i="21"/>
  <c r="G101" i="21"/>
  <c r="F101" i="21"/>
  <c r="E101" i="21"/>
  <c r="D101" i="21"/>
  <c r="C100" i="21"/>
  <c r="U97" i="21"/>
  <c r="T97" i="21"/>
  <c r="S97" i="21"/>
  <c r="R97" i="21"/>
  <c r="Q97" i="21"/>
  <c r="P97" i="21"/>
  <c r="O97" i="21"/>
  <c r="N97" i="21"/>
  <c r="M97" i="21"/>
  <c r="L97" i="21"/>
  <c r="K97" i="21"/>
  <c r="J97" i="21"/>
  <c r="I97" i="21"/>
  <c r="H97" i="21"/>
  <c r="G97" i="21"/>
  <c r="F97" i="21"/>
  <c r="E97" i="21"/>
  <c r="D97" i="21"/>
  <c r="C97" i="21"/>
  <c r="U91" i="21"/>
  <c r="T91" i="21"/>
  <c r="S91" i="21"/>
  <c r="R91" i="21"/>
  <c r="Q91" i="21"/>
  <c r="P91" i="21"/>
  <c r="O91" i="21"/>
  <c r="N91" i="21"/>
  <c r="M91" i="21"/>
  <c r="L91" i="21"/>
  <c r="K91" i="21"/>
  <c r="J91" i="21"/>
  <c r="I91" i="21"/>
  <c r="H91" i="21"/>
  <c r="G91" i="21"/>
  <c r="F91" i="21"/>
  <c r="E91" i="21"/>
  <c r="D91" i="21"/>
  <c r="C91" i="21"/>
  <c r="T84" i="21"/>
  <c r="S84" i="21"/>
  <c r="R84" i="21"/>
  <c r="Q84" i="21"/>
  <c r="P84" i="21"/>
  <c r="O84" i="21"/>
  <c r="N84" i="21"/>
  <c r="M84" i="21"/>
  <c r="L84" i="21"/>
  <c r="K84" i="21"/>
  <c r="J84" i="21"/>
  <c r="I84" i="21"/>
  <c r="H84" i="21"/>
  <c r="G84" i="21"/>
  <c r="F84" i="21"/>
  <c r="E84" i="21"/>
  <c r="D84" i="21"/>
  <c r="C84" i="21"/>
  <c r="U83" i="21"/>
  <c r="U77" i="21"/>
  <c r="T77" i="21"/>
  <c r="S77" i="21"/>
  <c r="R77" i="21"/>
  <c r="Q77" i="21"/>
  <c r="P77" i="21"/>
  <c r="O77" i="21"/>
  <c r="N77" i="21"/>
  <c r="M77" i="21"/>
  <c r="L77" i="21"/>
  <c r="K77" i="21"/>
  <c r="J77" i="21"/>
  <c r="I77" i="21"/>
  <c r="H77" i="21"/>
  <c r="G77" i="21"/>
  <c r="F77" i="21"/>
  <c r="E77" i="21"/>
  <c r="D77" i="21"/>
  <c r="C77" i="21"/>
  <c r="U67" i="21"/>
  <c r="T67" i="21"/>
  <c r="S67" i="21"/>
  <c r="R67" i="21"/>
  <c r="Q67" i="21"/>
  <c r="P67" i="21"/>
  <c r="O67" i="21"/>
  <c r="N67" i="21"/>
  <c r="M67" i="21"/>
  <c r="L67" i="21"/>
  <c r="K67" i="21"/>
  <c r="J67" i="21"/>
  <c r="I67" i="21"/>
  <c r="H67" i="21"/>
  <c r="G67" i="21"/>
  <c r="F67" i="21"/>
  <c r="E67" i="21"/>
  <c r="D67" i="21"/>
  <c r="C67" i="21"/>
  <c r="U63" i="21"/>
  <c r="T63" i="21"/>
  <c r="S63" i="21"/>
  <c r="R63" i="21"/>
  <c r="Q63" i="21"/>
  <c r="P63" i="21"/>
  <c r="O63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U55" i="21"/>
  <c r="T55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U51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G44" i="21"/>
  <c r="F44" i="21"/>
  <c r="E44" i="21"/>
  <c r="D44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C40" i="21"/>
  <c r="T16" i="5" l="1"/>
  <c r="H6" i="21"/>
  <c r="P6" i="21"/>
  <c r="T6" i="21"/>
  <c r="I95" i="21"/>
  <c r="J100" i="21"/>
  <c r="R100" i="21"/>
  <c r="L209" i="21"/>
  <c r="L199" i="21" s="1"/>
  <c r="D209" i="21"/>
  <c r="F95" i="21"/>
  <c r="J95" i="21"/>
  <c r="N95" i="21"/>
  <c r="R95" i="21"/>
  <c r="G100" i="21"/>
  <c r="K100" i="21"/>
  <c r="O100" i="21"/>
  <c r="S100" i="21"/>
  <c r="S209" i="21"/>
  <c r="S211" i="21" s="1"/>
  <c r="O209" i="21"/>
  <c r="O199" i="21" s="1"/>
  <c r="K209" i="21"/>
  <c r="G209" i="21"/>
  <c r="D6" i="21"/>
  <c r="L6" i="21"/>
  <c r="E95" i="21"/>
  <c r="M95" i="21"/>
  <c r="Q95" i="21"/>
  <c r="F100" i="21"/>
  <c r="N100" i="21"/>
  <c r="T209" i="21"/>
  <c r="P209" i="21"/>
  <c r="P211" i="21" s="1"/>
  <c r="H209" i="21"/>
  <c r="O250" i="21"/>
  <c r="O251" i="21"/>
  <c r="F6" i="21"/>
  <c r="J6" i="21"/>
  <c r="N6" i="21"/>
  <c r="R6" i="21"/>
  <c r="C95" i="21"/>
  <c r="G95" i="21"/>
  <c r="K95" i="21"/>
  <c r="O95" i="21"/>
  <c r="S95" i="21"/>
  <c r="D100" i="21"/>
  <c r="H100" i="21"/>
  <c r="L100" i="21"/>
  <c r="P100" i="21"/>
  <c r="T100" i="21"/>
  <c r="U172" i="21"/>
  <c r="R209" i="21"/>
  <c r="N209" i="21"/>
  <c r="N199" i="21" s="1"/>
  <c r="J209" i="21"/>
  <c r="F209" i="21"/>
  <c r="U41" i="21"/>
  <c r="D95" i="21"/>
  <c r="H95" i="21"/>
  <c r="L95" i="21"/>
  <c r="P95" i="21"/>
  <c r="T95" i="21"/>
  <c r="E100" i="21"/>
  <c r="I100" i="21"/>
  <c r="M100" i="21"/>
  <c r="Q100" i="21"/>
  <c r="Q209" i="21"/>
  <c r="M209" i="21"/>
  <c r="I209" i="21"/>
  <c r="E209" i="21"/>
  <c r="E137" i="21" s="1"/>
  <c r="J62" i="21"/>
  <c r="N40" i="21"/>
  <c r="E109" i="21"/>
  <c r="I109" i="21"/>
  <c r="M109" i="21"/>
  <c r="Q109" i="21"/>
  <c r="U109" i="21"/>
  <c r="U209" i="21"/>
  <c r="T13" i="4"/>
  <c r="U95" i="21"/>
  <c r="U90" i="21" s="1"/>
  <c r="U100" i="21"/>
  <c r="C39" i="21"/>
  <c r="G109" i="21"/>
  <c r="P40" i="21"/>
  <c r="F40" i="21"/>
  <c r="J40" i="21"/>
  <c r="R40" i="21"/>
  <c r="D40" i="21"/>
  <c r="H40" i="21"/>
  <c r="L40" i="21"/>
  <c r="T40" i="21"/>
  <c r="F62" i="21"/>
  <c r="N62" i="21"/>
  <c r="R62" i="21"/>
  <c r="H62" i="21"/>
  <c r="L62" i="21"/>
  <c r="P62" i="21"/>
  <c r="G62" i="21"/>
  <c r="G6" i="21"/>
  <c r="S62" i="21"/>
  <c r="S6" i="21"/>
  <c r="G40" i="21"/>
  <c r="K40" i="21"/>
  <c r="O40" i="21"/>
  <c r="S40" i="21"/>
  <c r="E62" i="21"/>
  <c r="E6" i="21"/>
  <c r="I62" i="21"/>
  <c r="I6" i="21"/>
  <c r="M62" i="21"/>
  <c r="M6" i="21"/>
  <c r="Q62" i="21"/>
  <c r="Q6" i="21"/>
  <c r="U62" i="21"/>
  <c r="U6" i="21"/>
  <c r="D211" i="21"/>
  <c r="D199" i="21"/>
  <c r="D62" i="21"/>
  <c r="T62" i="21"/>
  <c r="F109" i="21"/>
  <c r="J109" i="21"/>
  <c r="N109" i="21"/>
  <c r="R109" i="21"/>
  <c r="C109" i="21"/>
  <c r="K109" i="21"/>
  <c r="O109" i="21"/>
  <c r="S109" i="21"/>
  <c r="C62" i="21"/>
  <c r="C6" i="21"/>
  <c r="K62" i="21"/>
  <c r="K6" i="21"/>
  <c r="O62" i="21"/>
  <c r="O6" i="21"/>
  <c r="H21" i="21"/>
  <c r="D109" i="21"/>
  <c r="H109" i="21"/>
  <c r="L109" i="21"/>
  <c r="P109" i="21"/>
  <c r="T109" i="21"/>
  <c r="E40" i="21"/>
  <c r="I40" i="21"/>
  <c r="M40" i="21"/>
  <c r="Q40" i="21"/>
  <c r="U40" i="21"/>
  <c r="F137" i="21" l="1"/>
  <c r="P199" i="21"/>
  <c r="H137" i="21"/>
  <c r="T22" i="5"/>
  <c r="T25" i="5" s="1"/>
  <c r="P21" i="21"/>
  <c r="F7" i="21"/>
  <c r="D21" i="21"/>
  <c r="P7" i="21"/>
  <c r="I199" i="21"/>
  <c r="K199" i="21"/>
  <c r="S199" i="21"/>
  <c r="D7" i="21"/>
  <c r="D22" i="21" s="1"/>
  <c r="R199" i="21"/>
  <c r="K211" i="21"/>
  <c r="K201" i="21" s="1"/>
  <c r="R21" i="21"/>
  <c r="D137" i="21"/>
  <c r="E199" i="21"/>
  <c r="N211" i="21"/>
  <c r="N201" i="21" s="1"/>
  <c r="M199" i="21"/>
  <c r="F211" i="21"/>
  <c r="F201" i="21" s="1"/>
  <c r="J7" i="21"/>
  <c r="E211" i="21"/>
  <c r="E201" i="21" s="1"/>
  <c r="M211" i="21"/>
  <c r="M201" i="21" s="1"/>
  <c r="J211" i="21"/>
  <c r="R137" i="21"/>
  <c r="R160" i="21" s="1"/>
  <c r="K137" i="21"/>
  <c r="K160" i="21" s="1"/>
  <c r="N7" i="21"/>
  <c r="I137" i="21"/>
  <c r="I160" i="21" s="1"/>
  <c r="Q199" i="21"/>
  <c r="F199" i="21"/>
  <c r="N137" i="21"/>
  <c r="N160" i="21" s="1"/>
  <c r="R7" i="21"/>
  <c r="R22" i="21" s="1"/>
  <c r="J21" i="21"/>
  <c r="S39" i="21"/>
  <c r="H39" i="21"/>
  <c r="F39" i="21"/>
  <c r="U135" i="21"/>
  <c r="U158" i="21" s="1"/>
  <c r="P251" i="21"/>
  <c r="P250" i="21"/>
  <c r="Q135" i="21"/>
  <c r="E135" i="21"/>
  <c r="E134" i="21" s="1"/>
  <c r="N135" i="21"/>
  <c r="F135" i="21"/>
  <c r="F134" i="21" s="1"/>
  <c r="I135" i="21"/>
  <c r="E39" i="21"/>
  <c r="H160" i="21"/>
  <c r="P201" i="21"/>
  <c r="K39" i="21"/>
  <c r="T39" i="21"/>
  <c r="R39" i="21"/>
  <c r="M135" i="21"/>
  <c r="R135" i="21"/>
  <c r="J135" i="21"/>
  <c r="Q39" i="21"/>
  <c r="T7" i="21"/>
  <c r="L7" i="21"/>
  <c r="L22" i="21" s="1"/>
  <c r="G137" i="21"/>
  <c r="O211" i="21"/>
  <c r="H199" i="21"/>
  <c r="L211" i="21"/>
  <c r="T199" i="21"/>
  <c r="G39" i="21"/>
  <c r="L39" i="21"/>
  <c r="J39" i="21"/>
  <c r="C38" i="21"/>
  <c r="P135" i="21"/>
  <c r="H135" i="21"/>
  <c r="T17" i="4"/>
  <c r="S135" i="21"/>
  <c r="K135" i="21"/>
  <c r="C135" i="21"/>
  <c r="M39" i="21"/>
  <c r="I211" i="21"/>
  <c r="Q137" i="21"/>
  <c r="T21" i="21"/>
  <c r="L21" i="21"/>
  <c r="J137" i="21"/>
  <c r="R211" i="21"/>
  <c r="G211" i="21"/>
  <c r="S201" i="21"/>
  <c r="N21" i="21"/>
  <c r="F21" i="21"/>
  <c r="H211" i="21"/>
  <c r="P137" i="21"/>
  <c r="T137" i="21"/>
  <c r="I39" i="21"/>
  <c r="M137" i="21"/>
  <c r="Q211" i="21"/>
  <c r="H7" i="21"/>
  <c r="F160" i="21"/>
  <c r="J199" i="21"/>
  <c r="G199" i="21"/>
  <c r="O137" i="21"/>
  <c r="S137" i="21"/>
  <c r="D201" i="21"/>
  <c r="L137" i="21"/>
  <c r="T211" i="21"/>
  <c r="O39" i="21"/>
  <c r="D39" i="21"/>
  <c r="P39" i="21"/>
  <c r="N39" i="21"/>
  <c r="T135" i="21"/>
  <c r="L135" i="21"/>
  <c r="D135" i="21"/>
  <c r="D134" i="21" s="1"/>
  <c r="O135" i="21"/>
  <c r="O134" i="21" s="1"/>
  <c r="G135" i="21"/>
  <c r="J22" i="21"/>
  <c r="F22" i="21"/>
  <c r="T11" i="4"/>
  <c r="U211" i="21"/>
  <c r="V137" i="21"/>
  <c r="U199" i="21"/>
  <c r="U137" i="21"/>
  <c r="U39" i="21"/>
  <c r="E160" i="21"/>
  <c r="K21" i="21"/>
  <c r="K7" i="21"/>
  <c r="Q21" i="21"/>
  <c r="Q7" i="21"/>
  <c r="I21" i="21"/>
  <c r="I7" i="21"/>
  <c r="S21" i="21"/>
  <c r="S7" i="21"/>
  <c r="O21" i="21"/>
  <c r="O7" i="21"/>
  <c r="C21" i="21"/>
  <c r="C7" i="21"/>
  <c r="U21" i="21"/>
  <c r="U7" i="21"/>
  <c r="M21" i="21"/>
  <c r="M7" i="21"/>
  <c r="E21" i="21"/>
  <c r="E7" i="21"/>
  <c r="G21" i="21"/>
  <c r="G7" i="21"/>
  <c r="H134" i="21" l="1"/>
  <c r="G134" i="21"/>
  <c r="L134" i="21"/>
  <c r="L157" i="21" s="1"/>
  <c r="T29" i="4"/>
  <c r="P22" i="21"/>
  <c r="D160" i="21"/>
  <c r="C75" i="21"/>
  <c r="C81" i="21" s="1"/>
  <c r="J134" i="21"/>
  <c r="S134" i="21"/>
  <c r="S157" i="21" s="1"/>
  <c r="J201" i="21"/>
  <c r="I134" i="21"/>
  <c r="I157" i="21" s="1"/>
  <c r="T22" i="21"/>
  <c r="N22" i="21"/>
  <c r="P134" i="21"/>
  <c r="K134" i="21"/>
  <c r="Q134" i="21"/>
  <c r="H22" i="21"/>
  <c r="C104" i="21"/>
  <c r="U38" i="21"/>
  <c r="U201" i="21"/>
  <c r="L158" i="21"/>
  <c r="D38" i="21"/>
  <c r="O160" i="21"/>
  <c r="T160" i="21"/>
  <c r="G38" i="21"/>
  <c r="F38" i="21"/>
  <c r="M160" i="21"/>
  <c r="G201" i="21"/>
  <c r="I201" i="21"/>
  <c r="K158" i="21"/>
  <c r="T14" i="4"/>
  <c r="Q38" i="21"/>
  <c r="R158" i="21"/>
  <c r="R38" i="21"/>
  <c r="K38" i="21"/>
  <c r="I158" i="21"/>
  <c r="N158" i="21"/>
  <c r="Q158" i="21"/>
  <c r="N134" i="21"/>
  <c r="R134" i="21"/>
  <c r="T134" i="21"/>
  <c r="U160" i="21"/>
  <c r="G158" i="21"/>
  <c r="D158" i="21"/>
  <c r="T158" i="21"/>
  <c r="P38" i="21"/>
  <c r="O38" i="21"/>
  <c r="H201" i="21"/>
  <c r="R201" i="21"/>
  <c r="L38" i="21"/>
  <c r="L201" i="21"/>
  <c r="O201" i="21"/>
  <c r="Q251" i="21"/>
  <c r="Q250" i="21"/>
  <c r="H38" i="21"/>
  <c r="O158" i="21"/>
  <c r="N38" i="21"/>
  <c r="L160" i="21"/>
  <c r="Q201" i="21"/>
  <c r="J38" i="21"/>
  <c r="S38" i="21"/>
  <c r="D157" i="21"/>
  <c r="P160" i="21"/>
  <c r="J160" i="21"/>
  <c r="M38" i="21"/>
  <c r="H158" i="21"/>
  <c r="M134" i="21"/>
  <c r="Q160" i="21"/>
  <c r="T201" i="21"/>
  <c r="S160" i="21"/>
  <c r="I38" i="21"/>
  <c r="C158" i="21"/>
  <c r="C134" i="21"/>
  <c r="S158" i="21"/>
  <c r="P158" i="21"/>
  <c r="G160" i="21"/>
  <c r="J158" i="21"/>
  <c r="M158" i="21"/>
  <c r="T38" i="21"/>
  <c r="E38" i="21"/>
  <c r="F158" i="21"/>
  <c r="E158" i="21"/>
  <c r="M22" i="21"/>
  <c r="I22" i="21"/>
  <c r="S22" i="21"/>
  <c r="K22" i="21"/>
  <c r="E22" i="21"/>
  <c r="O22" i="21"/>
  <c r="Q22" i="21"/>
  <c r="G22" i="21"/>
  <c r="C22" i="21"/>
  <c r="V134" i="21"/>
  <c r="V160" i="21"/>
  <c r="D139" i="21"/>
  <c r="U134" i="21"/>
  <c r="U22" i="21"/>
  <c r="F157" i="21"/>
  <c r="F139" i="21"/>
  <c r="T139" i="21"/>
  <c r="G157" i="21"/>
  <c r="G139" i="21"/>
  <c r="O157" i="21"/>
  <c r="O139" i="21"/>
  <c r="E157" i="21"/>
  <c r="E139" i="21"/>
  <c r="H157" i="21"/>
  <c r="H139" i="21"/>
  <c r="L139" i="21" l="1"/>
  <c r="M139" i="21"/>
  <c r="M162" i="21" s="1"/>
  <c r="Q157" i="21"/>
  <c r="J139" i="21"/>
  <c r="J157" i="21"/>
  <c r="Q139" i="21"/>
  <c r="C108" i="21"/>
  <c r="R139" i="21"/>
  <c r="P139" i="21"/>
  <c r="R157" i="21"/>
  <c r="I139" i="21"/>
  <c r="T18" i="4"/>
  <c r="P157" i="21"/>
  <c r="S139" i="21"/>
  <c r="S140" i="21" s="1"/>
  <c r="K139" i="21"/>
  <c r="M157" i="21"/>
  <c r="C112" i="21"/>
  <c r="C114" i="21" s="1"/>
  <c r="K157" i="21"/>
  <c r="T157" i="21"/>
  <c r="K75" i="21"/>
  <c r="G75" i="21"/>
  <c r="E75" i="21"/>
  <c r="R251" i="21"/>
  <c r="R250" i="21"/>
  <c r="L75" i="21"/>
  <c r="P75" i="21"/>
  <c r="N139" i="21"/>
  <c r="C139" i="21"/>
  <c r="C157" i="21"/>
  <c r="I75" i="21"/>
  <c r="M75" i="21"/>
  <c r="S75" i="21"/>
  <c r="N75" i="21"/>
  <c r="H75" i="21"/>
  <c r="R75" i="21"/>
  <c r="Q75" i="21"/>
  <c r="F75" i="21"/>
  <c r="D75" i="21"/>
  <c r="J75" i="21"/>
  <c r="U75" i="21"/>
  <c r="N157" i="21"/>
  <c r="T75" i="21"/>
  <c r="O75" i="21"/>
  <c r="U157" i="21"/>
  <c r="D140" i="21"/>
  <c r="D162" i="21"/>
  <c r="V157" i="21"/>
  <c r="V139" i="21"/>
  <c r="U139" i="21"/>
  <c r="T140" i="21"/>
  <c r="T162" i="21"/>
  <c r="H140" i="21"/>
  <c r="H162" i="21"/>
  <c r="L140" i="21"/>
  <c r="L162" i="21"/>
  <c r="F140" i="21"/>
  <c r="F162" i="21"/>
  <c r="E140" i="21"/>
  <c r="E162" i="21"/>
  <c r="O140" i="21"/>
  <c r="O162" i="21"/>
  <c r="G140" i="21"/>
  <c r="G162" i="21"/>
  <c r="M140" i="21" l="1"/>
  <c r="Q162" i="21"/>
  <c r="N140" i="21"/>
  <c r="J140" i="21"/>
  <c r="J162" i="21"/>
  <c r="K140" i="21"/>
  <c r="S162" i="21"/>
  <c r="R162" i="21"/>
  <c r="T28" i="4"/>
  <c r="R140" i="21"/>
  <c r="T22" i="4"/>
  <c r="T27" i="4" s="1"/>
  <c r="I140" i="21"/>
  <c r="Q140" i="21"/>
  <c r="K162" i="21"/>
  <c r="C113" i="21"/>
  <c r="P140" i="21"/>
  <c r="P162" i="21"/>
  <c r="I162" i="21"/>
  <c r="N162" i="21"/>
  <c r="T81" i="21"/>
  <c r="T108" i="21"/>
  <c r="F81" i="21"/>
  <c r="F108" i="21"/>
  <c r="R108" i="21"/>
  <c r="R81" i="21"/>
  <c r="N108" i="21"/>
  <c r="N81" i="21"/>
  <c r="M108" i="21"/>
  <c r="M81" i="21"/>
  <c r="P81" i="21"/>
  <c r="P108" i="21"/>
  <c r="J81" i="21"/>
  <c r="J108" i="21"/>
  <c r="O108" i="21"/>
  <c r="O81" i="21"/>
  <c r="D81" i="21"/>
  <c r="D108" i="21"/>
  <c r="Q108" i="21"/>
  <c r="Q81" i="21"/>
  <c r="H81" i="21"/>
  <c r="H108" i="21"/>
  <c r="S108" i="21"/>
  <c r="S81" i="21"/>
  <c r="I108" i="21"/>
  <c r="I81" i="21"/>
  <c r="L81" i="21"/>
  <c r="L108" i="21"/>
  <c r="G108" i="21"/>
  <c r="G81" i="21"/>
  <c r="S251" i="21"/>
  <c r="S250" i="21"/>
  <c r="C140" i="21"/>
  <c r="C162" i="21"/>
  <c r="U81" i="21"/>
  <c r="U108" i="21"/>
  <c r="E108" i="21"/>
  <c r="E81" i="21"/>
  <c r="K81" i="21"/>
  <c r="K108" i="21"/>
  <c r="U162" i="21"/>
  <c r="U140" i="21"/>
  <c r="V140" i="21"/>
  <c r="V162" i="21"/>
  <c r="S24" i="5"/>
  <c r="T47" i="5" s="1"/>
  <c r="S23" i="5"/>
  <c r="T46" i="5" s="1"/>
  <c r="S21" i="5"/>
  <c r="T44" i="5" s="1"/>
  <c r="S20" i="5"/>
  <c r="T43" i="5" s="1"/>
  <c r="S19" i="5"/>
  <c r="T42" i="5" s="1"/>
  <c r="S18" i="5"/>
  <c r="T41" i="5" s="1"/>
  <c r="S15" i="5"/>
  <c r="T38" i="5" s="1"/>
  <c r="S14" i="5"/>
  <c r="T37" i="5" s="1"/>
  <c r="S13" i="5"/>
  <c r="S21" i="4"/>
  <c r="T46" i="4" s="1"/>
  <c r="S20" i="4"/>
  <c r="T45" i="4" s="1"/>
  <c r="S19" i="4"/>
  <c r="T44" i="4" s="1"/>
  <c r="S17" i="4"/>
  <c r="T42" i="4" s="1"/>
  <c r="S16" i="4"/>
  <c r="T41" i="4" s="1"/>
  <c r="S15" i="4"/>
  <c r="T40" i="4" s="1"/>
  <c r="S13" i="4"/>
  <c r="T38" i="4" s="1"/>
  <c r="S12" i="4"/>
  <c r="T37" i="4" s="1"/>
  <c r="K112" i="21" l="1"/>
  <c r="K113" i="21"/>
  <c r="U104" i="21"/>
  <c r="H113" i="21"/>
  <c r="H112" i="21"/>
  <c r="R104" i="21"/>
  <c r="T104" i="21"/>
  <c r="E113" i="21"/>
  <c r="E112" i="21"/>
  <c r="G113" i="21"/>
  <c r="G112" i="21"/>
  <c r="O104" i="21"/>
  <c r="P104" i="21"/>
  <c r="F104" i="21"/>
  <c r="L113" i="21"/>
  <c r="L112" i="21"/>
  <c r="H104" i="21"/>
  <c r="D113" i="21"/>
  <c r="D112" i="21"/>
  <c r="O112" i="21"/>
  <c r="O113" i="21"/>
  <c r="M104" i="21"/>
  <c r="T113" i="21"/>
  <c r="T112" i="21"/>
  <c r="L104" i="21"/>
  <c r="S104" i="21"/>
  <c r="D104" i="21"/>
  <c r="J113" i="21"/>
  <c r="J112" i="21"/>
  <c r="M112" i="21"/>
  <c r="M113" i="21"/>
  <c r="K104" i="21"/>
  <c r="T250" i="21"/>
  <c r="T251" i="21"/>
  <c r="I104" i="21"/>
  <c r="S113" i="21"/>
  <c r="S112" i="21"/>
  <c r="Q113" i="21"/>
  <c r="Q112" i="21"/>
  <c r="J104" i="21"/>
  <c r="N104" i="21"/>
  <c r="R113" i="21"/>
  <c r="R112" i="21"/>
  <c r="E104" i="21"/>
  <c r="U112" i="21"/>
  <c r="U113" i="21"/>
  <c r="G104" i="21"/>
  <c r="I113" i="21"/>
  <c r="I112" i="21"/>
  <c r="Q104" i="21"/>
  <c r="P113" i="21"/>
  <c r="P112" i="21"/>
  <c r="N113" i="21"/>
  <c r="N112" i="21"/>
  <c r="F113" i="21"/>
  <c r="F112" i="21"/>
  <c r="T59" i="5"/>
  <c r="T55" i="5"/>
  <c r="T60" i="4"/>
  <c r="T58" i="5"/>
  <c r="T61" i="4"/>
  <c r="T60" i="5"/>
  <c r="T56" i="5"/>
  <c r="T62" i="5"/>
  <c r="T57" i="4"/>
  <c r="T53" i="5"/>
  <c r="T26" i="4"/>
  <c r="T65" i="5"/>
  <c r="T61" i="5"/>
  <c r="T58" i="4"/>
  <c r="T55" i="4"/>
  <c r="T53" i="4"/>
  <c r="T54" i="5"/>
  <c r="T56" i="4"/>
  <c r="T30" i="4"/>
  <c r="T54" i="4"/>
  <c r="T57" i="5"/>
  <c r="T52" i="4"/>
  <c r="T64" i="5"/>
  <c r="T62" i="4"/>
  <c r="T25" i="4"/>
  <c r="T52" i="5"/>
  <c r="T59" i="4"/>
  <c r="T63" i="5"/>
  <c r="T63" i="4"/>
  <c r="T66" i="5"/>
  <c r="S12" i="5"/>
  <c r="T35" i="5" s="1"/>
  <c r="T36" i="5"/>
  <c r="S14" i="4"/>
  <c r="T39" i="4" s="1"/>
  <c r="S17" i="5"/>
  <c r="T40" i="5" s="1"/>
  <c r="S30" i="5"/>
  <c r="S11" i="4"/>
  <c r="T36" i="4" s="1"/>
  <c r="F114" i="21" l="1"/>
  <c r="Q114" i="21"/>
  <c r="T114" i="21"/>
  <c r="H114" i="21"/>
  <c r="P114" i="21"/>
  <c r="U114" i="21"/>
  <c r="U250" i="21"/>
  <c r="U251" i="21"/>
  <c r="M114" i="21"/>
  <c r="L114" i="21"/>
  <c r="E114" i="21"/>
  <c r="J114" i="21"/>
  <c r="R114" i="21"/>
  <c r="D114" i="21"/>
  <c r="N114" i="21"/>
  <c r="I114" i="21"/>
  <c r="S114" i="21"/>
  <c r="O114" i="21"/>
  <c r="G114" i="21"/>
  <c r="K114" i="21"/>
  <c r="S11" i="5"/>
  <c r="T34" i="5" s="1"/>
  <c r="S16" i="5"/>
  <c r="S18" i="4"/>
  <c r="T43" i="4" s="1"/>
  <c r="V251" i="21" l="1"/>
  <c r="V250" i="21"/>
  <c r="S22" i="5"/>
  <c r="S29" i="4" s="1"/>
  <c r="T39" i="5"/>
  <c r="S29" i="5"/>
  <c r="S22" i="4"/>
  <c r="T47" i="4" s="1"/>
  <c r="W250" i="21" l="1"/>
  <c r="W251" i="21"/>
  <c r="S28" i="4"/>
  <c r="T45" i="5"/>
  <c r="S25" i="5"/>
  <c r="T48" i="5" s="1"/>
  <c r="S27" i="4"/>
  <c r="X250" i="21" l="1"/>
  <c r="X251" i="21"/>
  <c r="S55" i="4" l="1"/>
  <c r="S26" i="4"/>
  <c r="S54" i="5"/>
  <c r="S60" i="5"/>
  <c r="S56" i="4"/>
  <c r="S61" i="4"/>
  <c r="S55" i="5"/>
  <c r="S61" i="5"/>
  <c r="S30" i="4"/>
  <c r="S53" i="4"/>
  <c r="S57" i="4"/>
  <c r="S62" i="4"/>
  <c r="S56" i="5"/>
  <c r="S62" i="5"/>
  <c r="S54" i="4"/>
  <c r="S58" i="4"/>
  <c r="S64" i="5"/>
  <c r="S53" i="5"/>
  <c r="S59" i="5"/>
  <c r="S65" i="5"/>
  <c r="S60" i="4"/>
  <c r="S52" i="5"/>
  <c r="S58" i="5"/>
  <c r="S52" i="4"/>
  <c r="S63" i="5"/>
  <c r="S57" i="5"/>
  <c r="S59" i="4"/>
  <c r="S25" i="4"/>
  <c r="S66" i="5"/>
  <c r="S63" i="4"/>
  <c r="R13" i="5" l="1"/>
  <c r="S36" i="5" s="1"/>
  <c r="R19" i="5"/>
  <c r="S42" i="5" s="1"/>
  <c r="R20" i="5"/>
  <c r="S43" i="5" s="1"/>
  <c r="R23" i="5"/>
  <c r="S46" i="5" s="1"/>
  <c r="R24" i="5"/>
  <c r="S47" i="5" s="1"/>
  <c r="R12" i="4"/>
  <c r="S37" i="4" s="1"/>
  <c r="R15" i="4"/>
  <c r="S40" i="4" s="1"/>
  <c r="R16" i="4"/>
  <c r="S41" i="4" s="1"/>
  <c r="R19" i="4"/>
  <c r="S44" i="4" s="1"/>
  <c r="R20" i="4"/>
  <c r="S45" i="4" s="1"/>
  <c r="R30" i="5" l="1"/>
  <c r="R29" i="5" l="1"/>
  <c r="R21" i="4" l="1"/>
  <c r="S46" i="4" s="1"/>
  <c r="R14" i="5" l="1"/>
  <c r="S37" i="5" s="1"/>
  <c r="R15" i="5"/>
  <c r="S38" i="5" s="1"/>
  <c r="R12" i="5" l="1"/>
  <c r="S35" i="5" s="1"/>
  <c r="R17" i="4"/>
  <c r="S42" i="4" s="1"/>
  <c r="R13" i="4"/>
  <c r="R55" i="5"/>
  <c r="R61" i="5"/>
  <c r="R64" i="5"/>
  <c r="R26" i="4"/>
  <c r="R53" i="4"/>
  <c r="R56" i="4"/>
  <c r="R61" i="4"/>
  <c r="R54" i="5"/>
  <c r="R56" i="5"/>
  <c r="R60" i="5"/>
  <c r="R65" i="5"/>
  <c r="R30" i="4"/>
  <c r="R57" i="4"/>
  <c r="R60" i="4"/>
  <c r="R62" i="4"/>
  <c r="R53" i="5" l="1"/>
  <c r="R11" i="5"/>
  <c r="S34" i="5" s="1"/>
  <c r="R58" i="4"/>
  <c r="R54" i="4"/>
  <c r="S38" i="4"/>
  <c r="R14" i="4"/>
  <c r="S39" i="4" s="1"/>
  <c r="R11" i="4"/>
  <c r="S36" i="4" s="1"/>
  <c r="R52" i="5" l="1"/>
  <c r="R55" i="4"/>
  <c r="R18" i="4"/>
  <c r="S43" i="4" s="1"/>
  <c r="R52" i="4"/>
  <c r="Q13" i="5"/>
  <c r="R36" i="5" s="1"/>
  <c r="Q19" i="5"/>
  <c r="R42" i="5" s="1"/>
  <c r="Q20" i="5"/>
  <c r="R43" i="5" s="1"/>
  <c r="Q23" i="5"/>
  <c r="R46" i="5" s="1"/>
  <c r="Q24" i="5"/>
  <c r="R47" i="5" s="1"/>
  <c r="Q12" i="4"/>
  <c r="R37" i="4" s="1"/>
  <c r="Q15" i="4"/>
  <c r="R40" i="4" s="1"/>
  <c r="Q16" i="4"/>
  <c r="R41" i="4" s="1"/>
  <c r="Q19" i="4"/>
  <c r="R44" i="4" s="1"/>
  <c r="Q20" i="4"/>
  <c r="R45" i="4" s="1"/>
  <c r="P13" i="5"/>
  <c r="P19" i="5"/>
  <c r="P20" i="5"/>
  <c r="P23" i="5"/>
  <c r="P24" i="5"/>
  <c r="Q36" i="5" l="1"/>
  <c r="Q30" i="5"/>
  <c r="Q46" i="5"/>
  <c r="Q42" i="5"/>
  <c r="R22" i="4"/>
  <c r="S47" i="4" s="1"/>
  <c r="R25" i="4"/>
  <c r="R59" i="4"/>
  <c r="Q43" i="5"/>
  <c r="Q47" i="5"/>
  <c r="Q13" i="4" l="1"/>
  <c r="R38" i="4" s="1"/>
  <c r="R27" i="4"/>
  <c r="R63" i="4"/>
  <c r="Q11" i="4" l="1"/>
  <c r="R36" i="4" s="1"/>
  <c r="Q29" i="5"/>
  <c r="Q21" i="4" l="1"/>
  <c r="R46" i="4" s="1"/>
  <c r="Q17" i="4" l="1"/>
  <c r="R42" i="4" l="1"/>
  <c r="Q14" i="4"/>
  <c r="R39" i="4" l="1"/>
  <c r="Q18" i="4"/>
  <c r="Q14" i="5" l="1"/>
  <c r="Q12" i="5" s="1"/>
  <c r="R35" i="5" s="1"/>
  <c r="R43" i="4"/>
  <c r="Q22" i="4"/>
  <c r="Q15" i="5"/>
  <c r="R37" i="5" l="1"/>
  <c r="R47" i="4"/>
  <c r="Q27" i="4"/>
  <c r="Q11" i="5"/>
  <c r="R38" i="5"/>
  <c r="R34" i="5" l="1"/>
  <c r="Q55" i="5" l="1"/>
  <c r="Q61" i="5"/>
  <c r="Q64" i="5"/>
  <c r="Q26" i="4"/>
  <c r="Q53" i="4"/>
  <c r="Q56" i="4"/>
  <c r="Q58" i="4"/>
  <c r="Q61" i="4"/>
  <c r="Q54" i="5"/>
  <c r="Q56" i="5"/>
  <c r="Q60" i="5"/>
  <c r="Q65" i="5"/>
  <c r="Q30" i="4"/>
  <c r="Q54" i="4"/>
  <c r="Q57" i="4"/>
  <c r="Q60" i="4"/>
  <c r="Q62" i="4"/>
  <c r="Q53" i="5"/>
  <c r="Q52" i="4"/>
  <c r="Q55" i="4"/>
  <c r="Q52" i="5"/>
  <c r="Q25" i="4"/>
  <c r="Q59" i="4"/>
  <c r="Q63" i="4"/>
  <c r="P12" i="4" l="1"/>
  <c r="Q37" i="4" s="1"/>
  <c r="P15" i="4"/>
  <c r="Q40" i="4" s="1"/>
  <c r="P16" i="4"/>
  <c r="Q41" i="4" s="1"/>
  <c r="P19" i="4"/>
  <c r="Q44" i="4" s="1"/>
  <c r="P20" i="4"/>
  <c r="Q45" i="4" s="1"/>
  <c r="P21" i="4"/>
  <c r="Q46" i="4" s="1"/>
  <c r="P17" i="4"/>
  <c r="Q42" i="4" s="1"/>
  <c r="P13" i="4"/>
  <c r="Q38" i="4" s="1"/>
  <c r="P14" i="5"/>
  <c r="O13" i="5"/>
  <c r="P36" i="5" s="1"/>
  <c r="O19" i="5"/>
  <c r="P42" i="5" s="1"/>
  <c r="O20" i="5"/>
  <c r="P43" i="5" s="1"/>
  <c r="O23" i="5"/>
  <c r="P46" i="5" s="1"/>
  <c r="O24" i="5"/>
  <c r="P47" i="5" s="1"/>
  <c r="O12" i="4"/>
  <c r="O15" i="4"/>
  <c r="O16" i="4"/>
  <c r="O19" i="4"/>
  <c r="O20" i="4"/>
  <c r="O21" i="4"/>
  <c r="O17" i="4"/>
  <c r="O13" i="4"/>
  <c r="O14" i="5"/>
  <c r="O15" i="5"/>
  <c r="M13" i="5"/>
  <c r="L13" i="5"/>
  <c r="K13" i="5"/>
  <c r="J13" i="5"/>
  <c r="I13" i="5"/>
  <c r="H13" i="5"/>
  <c r="G13" i="5"/>
  <c r="F13" i="5"/>
  <c r="E13" i="5"/>
  <c r="D13" i="5"/>
  <c r="C13" i="5"/>
  <c r="B13" i="5"/>
  <c r="N13" i="5"/>
  <c r="C14" i="5"/>
  <c r="D37" i="5" s="1"/>
  <c r="D14" i="5"/>
  <c r="E14" i="5"/>
  <c r="F37" i="5" s="1"/>
  <c r="F14" i="5"/>
  <c r="G37" i="5" s="1"/>
  <c r="G14" i="5"/>
  <c r="H37" i="5" s="1"/>
  <c r="H14" i="5"/>
  <c r="I14" i="5"/>
  <c r="J37" i="5" s="1"/>
  <c r="J14" i="5"/>
  <c r="K37" i="5" s="1"/>
  <c r="K14" i="5"/>
  <c r="L37" i="5" s="1"/>
  <c r="L14" i="5"/>
  <c r="M14" i="5"/>
  <c r="N14" i="5"/>
  <c r="K21" i="5"/>
  <c r="J21" i="5"/>
  <c r="I21" i="5"/>
  <c r="H21" i="5"/>
  <c r="G21" i="5"/>
  <c r="F21" i="5"/>
  <c r="D21" i="5"/>
  <c r="C21" i="5"/>
  <c r="N21" i="4"/>
  <c r="M21" i="4"/>
  <c r="K21" i="4"/>
  <c r="I21" i="4"/>
  <c r="G21" i="4"/>
  <c r="E21" i="4"/>
  <c r="C21" i="4"/>
  <c r="N17" i="4"/>
  <c r="M17" i="4"/>
  <c r="L17" i="4"/>
  <c r="K17" i="4"/>
  <c r="J17" i="4"/>
  <c r="I17" i="4"/>
  <c r="H17" i="4"/>
  <c r="G17" i="4"/>
  <c r="F17" i="4"/>
  <c r="E17" i="4"/>
  <c r="D17" i="4"/>
  <c r="C17" i="4"/>
  <c r="N24" i="5"/>
  <c r="N23" i="5"/>
  <c r="N20" i="5"/>
  <c r="N19" i="5"/>
  <c r="N20" i="4"/>
  <c r="N19" i="4"/>
  <c r="N16" i="4"/>
  <c r="N15" i="4"/>
  <c r="N12" i="4"/>
  <c r="M24" i="5"/>
  <c r="L24" i="5"/>
  <c r="K24" i="5"/>
  <c r="J24" i="5"/>
  <c r="I24" i="5"/>
  <c r="H24" i="5"/>
  <c r="G24" i="5"/>
  <c r="F24" i="5"/>
  <c r="E24" i="5"/>
  <c r="D24" i="5"/>
  <c r="C24" i="5"/>
  <c r="B24" i="5"/>
  <c r="M23" i="5"/>
  <c r="L23" i="5"/>
  <c r="K23" i="5"/>
  <c r="J23" i="5"/>
  <c r="I23" i="5"/>
  <c r="H23" i="5"/>
  <c r="G23" i="5"/>
  <c r="F23" i="5"/>
  <c r="E23" i="5"/>
  <c r="D23" i="5"/>
  <c r="C23" i="5"/>
  <c r="B23" i="5"/>
  <c r="L20" i="5"/>
  <c r="K20" i="5"/>
  <c r="J20" i="5"/>
  <c r="I20" i="5"/>
  <c r="H20" i="5"/>
  <c r="G20" i="5"/>
  <c r="F20" i="5"/>
  <c r="E20" i="5"/>
  <c r="D20" i="5"/>
  <c r="C20" i="5"/>
  <c r="B20" i="5"/>
  <c r="M19" i="5"/>
  <c r="L19" i="5"/>
  <c r="K18" i="5"/>
  <c r="J18" i="5"/>
  <c r="I18" i="5"/>
  <c r="H18" i="5"/>
  <c r="G18" i="5"/>
  <c r="F18" i="5"/>
  <c r="E18" i="5"/>
  <c r="D18" i="5"/>
  <c r="C18" i="5"/>
  <c r="B18" i="5"/>
  <c r="M20" i="4"/>
  <c r="L20" i="4"/>
  <c r="K20" i="4"/>
  <c r="J20" i="4"/>
  <c r="I20" i="4"/>
  <c r="H20" i="4"/>
  <c r="G20" i="4"/>
  <c r="F20" i="4"/>
  <c r="E20" i="4"/>
  <c r="D20" i="4"/>
  <c r="C20" i="4"/>
  <c r="B20" i="4"/>
  <c r="M19" i="4"/>
  <c r="L19" i="4"/>
  <c r="K19" i="4"/>
  <c r="J19" i="4"/>
  <c r="I19" i="4"/>
  <c r="H19" i="4"/>
  <c r="G19" i="4"/>
  <c r="F19" i="4"/>
  <c r="E19" i="4"/>
  <c r="D19" i="4"/>
  <c r="C19" i="4"/>
  <c r="B19" i="4"/>
  <c r="M16" i="4"/>
  <c r="L16" i="4"/>
  <c r="K16" i="4"/>
  <c r="J16" i="4"/>
  <c r="I16" i="4"/>
  <c r="H16" i="4"/>
  <c r="G16" i="4"/>
  <c r="F16" i="4"/>
  <c r="E16" i="4"/>
  <c r="D16" i="4"/>
  <c r="C16" i="4"/>
  <c r="B16" i="4"/>
  <c r="M15" i="4"/>
  <c r="L15" i="4"/>
  <c r="K15" i="4"/>
  <c r="J15" i="4"/>
  <c r="I15" i="4"/>
  <c r="H15" i="4"/>
  <c r="G15" i="4"/>
  <c r="F15" i="4"/>
  <c r="E15" i="4"/>
  <c r="D15" i="4"/>
  <c r="C15" i="4"/>
  <c r="B15" i="4"/>
  <c r="M12" i="4"/>
  <c r="L12" i="4"/>
  <c r="K12" i="4"/>
  <c r="J12" i="4"/>
  <c r="I12" i="4"/>
  <c r="H12" i="4"/>
  <c r="G12" i="4"/>
  <c r="F12" i="4"/>
  <c r="E12" i="4"/>
  <c r="D12" i="4"/>
  <c r="C12" i="4"/>
  <c r="B12" i="4"/>
  <c r="M20" i="5"/>
  <c r="K19" i="5"/>
  <c r="J19" i="5"/>
  <c r="I19" i="5"/>
  <c r="H19" i="5"/>
  <c r="G19" i="5"/>
  <c r="F19" i="5"/>
  <c r="E19" i="5"/>
  <c r="D19" i="5"/>
  <c r="C19" i="5"/>
  <c r="B19" i="5"/>
  <c r="E21" i="5"/>
  <c r="M15" i="5"/>
  <c r="I15" i="5"/>
  <c r="G15" i="5"/>
  <c r="D15" i="5"/>
  <c r="C15" i="5"/>
  <c r="B15" i="5"/>
  <c r="L21" i="4"/>
  <c r="J21" i="4"/>
  <c r="H21" i="4"/>
  <c r="F21" i="4"/>
  <c r="D21" i="4"/>
  <c r="B21" i="4"/>
  <c r="K13" i="4"/>
  <c r="G13" i="4"/>
  <c r="C13" i="4"/>
  <c r="D40" i="4" l="1"/>
  <c r="L41" i="4"/>
  <c r="G42" i="4"/>
  <c r="P44" i="4"/>
  <c r="O37" i="5"/>
  <c r="F36" i="5"/>
  <c r="O12" i="5"/>
  <c r="O11" i="5" s="1"/>
  <c r="K12" i="5"/>
  <c r="H14" i="4"/>
  <c r="K11" i="4"/>
  <c r="P40" i="4"/>
  <c r="O30" i="5"/>
  <c r="N47" i="5"/>
  <c r="G12" i="5"/>
  <c r="G11" i="5" s="1"/>
  <c r="C12" i="5"/>
  <c r="O41" i="4"/>
  <c r="N36" i="5"/>
  <c r="O14" i="4"/>
  <c r="E12" i="5"/>
  <c r="E36" i="5"/>
  <c r="J36" i="5"/>
  <c r="N43" i="5"/>
  <c r="F12" i="5"/>
  <c r="D12" i="5"/>
  <c r="D11" i="5" s="1"/>
  <c r="H12" i="5"/>
  <c r="L12" i="5"/>
  <c r="M42" i="4"/>
  <c r="D42" i="4"/>
  <c r="L42" i="4"/>
  <c r="P11" i="4"/>
  <c r="Q36" i="4" s="1"/>
  <c r="P38" i="4"/>
  <c r="P41" i="4"/>
  <c r="P42" i="4"/>
  <c r="C14" i="4"/>
  <c r="G14" i="4"/>
  <c r="K14" i="4"/>
  <c r="I12" i="5"/>
  <c r="I11" i="5" s="1"/>
  <c r="I14" i="4"/>
  <c r="I39" i="4" s="1"/>
  <c r="G30" i="5"/>
  <c r="E13" i="4"/>
  <c r="E11" i="4" s="1"/>
  <c r="I13" i="4"/>
  <c r="I11" i="4" s="1"/>
  <c r="M13" i="4"/>
  <c r="M11" i="4" s="1"/>
  <c r="J14" i="4"/>
  <c r="O44" i="4"/>
  <c r="N15" i="5"/>
  <c r="N38" i="5" s="1"/>
  <c r="O36" i="5"/>
  <c r="H46" i="4"/>
  <c r="L40" i="4"/>
  <c r="F41" i="4"/>
  <c r="K44" i="4"/>
  <c r="B14" i="5"/>
  <c r="C37" i="5" s="1"/>
  <c r="K41" i="5"/>
  <c r="N42" i="4"/>
  <c r="J44" i="5"/>
  <c r="I44" i="5"/>
  <c r="K30" i="5"/>
  <c r="C30" i="5"/>
  <c r="E42" i="5"/>
  <c r="G17" i="5"/>
  <c r="G16" i="5" s="1"/>
  <c r="G37" i="4"/>
  <c r="C40" i="4"/>
  <c r="G40" i="4"/>
  <c r="H40" i="4"/>
  <c r="M40" i="4"/>
  <c r="C41" i="4"/>
  <c r="N13" i="4"/>
  <c r="O38" i="4" s="1"/>
  <c r="P37" i="5"/>
  <c r="D41" i="4"/>
  <c r="I41" i="4"/>
  <c r="G44" i="4"/>
  <c r="E45" i="4"/>
  <c r="G45" i="4"/>
  <c r="D47" i="5"/>
  <c r="F14" i="4"/>
  <c r="D46" i="4"/>
  <c r="J46" i="4"/>
  <c r="N37" i="4"/>
  <c r="N40" i="4"/>
  <c r="N44" i="4"/>
  <c r="P15" i="5"/>
  <c r="Q38" i="5" s="1"/>
  <c r="P12" i="5"/>
  <c r="Q37" i="5"/>
  <c r="P30" i="5"/>
  <c r="P29" i="5" s="1"/>
  <c r="M30" i="5"/>
  <c r="I30" i="5"/>
  <c r="E30" i="5"/>
  <c r="O42" i="5"/>
  <c r="O46" i="5"/>
  <c r="N12" i="5"/>
  <c r="M37" i="5"/>
  <c r="I37" i="5"/>
  <c r="C41" i="5"/>
  <c r="H41" i="5"/>
  <c r="F46" i="5"/>
  <c r="I46" i="5"/>
  <c r="I47" i="5"/>
  <c r="L47" i="5"/>
  <c r="B30" i="5"/>
  <c r="D30" i="5"/>
  <c r="F30" i="5"/>
  <c r="H30" i="5"/>
  <c r="J30" i="5"/>
  <c r="J29" i="5" s="1"/>
  <c r="L30" i="5"/>
  <c r="K17" i="5"/>
  <c r="K16" i="5" s="1"/>
  <c r="C17" i="5"/>
  <c r="C16" i="5" s="1"/>
  <c r="C38" i="5"/>
  <c r="E17" i="5"/>
  <c r="E16" i="5" s="1"/>
  <c r="I17" i="5"/>
  <c r="I16" i="5" s="1"/>
  <c r="D44" i="5"/>
  <c r="D41" i="5"/>
  <c r="G41" i="5"/>
  <c r="J46" i="5"/>
  <c r="H47" i="5"/>
  <c r="E37" i="5"/>
  <c r="I42" i="5"/>
  <c r="C36" i="5"/>
  <c r="K36" i="5"/>
  <c r="J12" i="5"/>
  <c r="G36" i="5"/>
  <c r="L36" i="5"/>
  <c r="H36" i="5"/>
  <c r="D36" i="5"/>
  <c r="D38" i="5"/>
  <c r="F44" i="5"/>
  <c r="B17" i="5"/>
  <c r="D17" i="5"/>
  <c r="D16" i="5" s="1"/>
  <c r="F17" i="5"/>
  <c r="F16" i="5" s="1"/>
  <c r="H17" i="5"/>
  <c r="H16" i="5" s="1"/>
  <c r="J17" i="5"/>
  <c r="F41" i="5"/>
  <c r="J41" i="5"/>
  <c r="M42" i="5"/>
  <c r="G43" i="5"/>
  <c r="D46" i="5"/>
  <c r="H46" i="5"/>
  <c r="L46" i="5"/>
  <c r="F47" i="5"/>
  <c r="G47" i="5"/>
  <c r="J47" i="5"/>
  <c r="H44" i="5"/>
  <c r="K44" i="5"/>
  <c r="N37" i="5"/>
  <c r="F42" i="4"/>
  <c r="E14" i="4"/>
  <c r="G46" i="5"/>
  <c r="F42" i="5"/>
  <c r="K42" i="5"/>
  <c r="G42" i="5"/>
  <c r="C42" i="5"/>
  <c r="G44" i="5"/>
  <c r="E44" i="5"/>
  <c r="I41" i="5"/>
  <c r="E41" i="5"/>
  <c r="L42" i="5"/>
  <c r="K46" i="4"/>
  <c r="K43" i="5"/>
  <c r="E15" i="5"/>
  <c r="K15" i="5"/>
  <c r="N30" i="5"/>
  <c r="H15" i="5"/>
  <c r="N46" i="4"/>
  <c r="N41" i="4"/>
  <c r="N45" i="4"/>
  <c r="N46" i="5"/>
  <c r="C46" i="4"/>
  <c r="E46" i="4"/>
  <c r="G46" i="4"/>
  <c r="I46" i="4"/>
  <c r="L46" i="4"/>
  <c r="D37" i="4"/>
  <c r="H37" i="4"/>
  <c r="L37" i="4"/>
  <c r="F40" i="4"/>
  <c r="J40" i="4"/>
  <c r="K40" i="4"/>
  <c r="E41" i="4"/>
  <c r="H41" i="4"/>
  <c r="J41" i="4"/>
  <c r="K41" i="4"/>
  <c r="H44" i="4"/>
  <c r="J44" i="4"/>
  <c r="L44" i="4"/>
  <c r="F45" i="4"/>
  <c r="H45" i="4"/>
  <c r="L45" i="4"/>
  <c r="C43" i="5"/>
  <c r="D43" i="5"/>
  <c r="F43" i="5"/>
  <c r="H43" i="5"/>
  <c r="J43" i="5"/>
  <c r="I36" i="5"/>
  <c r="E37" i="4"/>
  <c r="F37" i="4"/>
  <c r="J37" i="4"/>
  <c r="I37" i="4"/>
  <c r="D44" i="4"/>
  <c r="C44" i="4"/>
  <c r="F44" i="4"/>
  <c r="E44" i="4"/>
  <c r="C45" i="4"/>
  <c r="D45" i="4"/>
  <c r="I45" i="4"/>
  <c r="J45" i="4"/>
  <c r="M43" i="5"/>
  <c r="L43" i="5"/>
  <c r="B13" i="4"/>
  <c r="D13" i="4"/>
  <c r="D11" i="4" s="1"/>
  <c r="F13" i="4"/>
  <c r="G38" i="4" s="1"/>
  <c r="H13" i="4"/>
  <c r="H11" i="4" s="1"/>
  <c r="J13" i="4"/>
  <c r="L13" i="4"/>
  <c r="L11" i="4" s="1"/>
  <c r="F15" i="5"/>
  <c r="J15" i="5"/>
  <c r="L15" i="5"/>
  <c r="G41" i="4"/>
  <c r="I43" i="5"/>
  <c r="E43" i="5"/>
  <c r="M45" i="4"/>
  <c r="N42" i="5"/>
  <c r="O40" i="4"/>
  <c r="O43" i="5"/>
  <c r="O47" i="5"/>
  <c r="H42" i="4"/>
  <c r="C11" i="4"/>
  <c r="G11" i="4"/>
  <c r="C46" i="5"/>
  <c r="D14" i="4"/>
  <c r="I42" i="4"/>
  <c r="J42" i="4"/>
  <c r="L14" i="4"/>
  <c r="O42" i="4"/>
  <c r="O46" i="4"/>
  <c r="O45" i="4"/>
  <c r="O37" i="4"/>
  <c r="P45" i="4"/>
  <c r="P14" i="4"/>
  <c r="P37" i="4"/>
  <c r="M46" i="5"/>
  <c r="P46" i="4"/>
  <c r="N14" i="4"/>
  <c r="M14" i="4"/>
  <c r="K42" i="4"/>
  <c r="E42" i="4"/>
  <c r="I44" i="4"/>
  <c r="E40" i="4"/>
  <c r="O11" i="4"/>
  <c r="I40" i="4"/>
  <c r="K45" i="4"/>
  <c r="M44" i="4"/>
  <c r="M37" i="4"/>
  <c r="F46" i="4"/>
  <c r="C37" i="4"/>
  <c r="K37" i="4"/>
  <c r="M41" i="4"/>
  <c r="K46" i="5"/>
  <c r="E47" i="5"/>
  <c r="C47" i="5"/>
  <c r="D42" i="5"/>
  <c r="J42" i="5"/>
  <c r="M46" i="4"/>
  <c r="H42" i="5"/>
  <c r="E46" i="5"/>
  <c r="K47" i="5"/>
  <c r="M47" i="5"/>
  <c r="M12" i="5"/>
  <c r="M36" i="5"/>
  <c r="K11" i="5" l="1"/>
  <c r="P35" i="5"/>
  <c r="O35" i="5"/>
  <c r="H35" i="5"/>
  <c r="D35" i="5"/>
  <c r="L35" i="5"/>
  <c r="K35" i="5"/>
  <c r="K39" i="4"/>
  <c r="H39" i="4"/>
  <c r="H18" i="4"/>
  <c r="H22" i="4" s="1"/>
  <c r="H27" i="4" s="1"/>
  <c r="K18" i="4"/>
  <c r="K22" i="4" s="1"/>
  <c r="K27" i="4" s="1"/>
  <c r="C11" i="5"/>
  <c r="C22" i="5" s="1"/>
  <c r="C29" i="4" s="1"/>
  <c r="I29" i="5"/>
  <c r="B29" i="5"/>
  <c r="O38" i="5"/>
  <c r="I36" i="4"/>
  <c r="G22" i="5"/>
  <c r="G25" i="5" s="1"/>
  <c r="H40" i="5"/>
  <c r="O39" i="4"/>
  <c r="D39" i="4"/>
  <c r="E35" i="5"/>
  <c r="J39" i="4"/>
  <c r="K29" i="5"/>
  <c r="O18" i="4"/>
  <c r="O22" i="4" s="1"/>
  <c r="N11" i="5"/>
  <c r="O34" i="5" s="1"/>
  <c r="G29" i="5"/>
  <c r="K22" i="5"/>
  <c r="K25" i="5" s="1"/>
  <c r="F35" i="5"/>
  <c r="P18" i="4"/>
  <c r="Q43" i="4" s="1"/>
  <c r="I40" i="5"/>
  <c r="E11" i="5"/>
  <c r="G35" i="5"/>
  <c r="F11" i="5"/>
  <c r="G34" i="5" s="1"/>
  <c r="F40" i="5"/>
  <c r="N11" i="4"/>
  <c r="O36" i="4" s="1"/>
  <c r="I35" i="5"/>
  <c r="H11" i="5"/>
  <c r="I34" i="5" s="1"/>
  <c r="L18" i="4"/>
  <c r="E38" i="5"/>
  <c r="G39" i="4"/>
  <c r="B12" i="5"/>
  <c r="G18" i="4"/>
  <c r="G22" i="4" s="1"/>
  <c r="G27" i="4" s="1"/>
  <c r="M29" i="5"/>
  <c r="F39" i="4"/>
  <c r="M36" i="4"/>
  <c r="I38" i="4"/>
  <c r="E22" i="5"/>
  <c r="E25" i="5" s="1"/>
  <c r="M38" i="4"/>
  <c r="J35" i="5"/>
  <c r="B21" i="5"/>
  <c r="C44" i="5" s="1"/>
  <c r="B17" i="4"/>
  <c r="E40" i="5"/>
  <c r="E29" i="5"/>
  <c r="E39" i="4"/>
  <c r="L39" i="4"/>
  <c r="J40" i="5"/>
  <c r="L36" i="4"/>
  <c r="L38" i="4"/>
  <c r="D18" i="4"/>
  <c r="D22" i="4" s="1"/>
  <c r="D27" i="4" s="1"/>
  <c r="D36" i="4"/>
  <c r="E38" i="4"/>
  <c r="N38" i="4"/>
  <c r="E36" i="4"/>
  <c r="D40" i="5"/>
  <c r="C29" i="5"/>
  <c r="G40" i="5"/>
  <c r="M39" i="4"/>
  <c r="Q35" i="5"/>
  <c r="P11" i="5"/>
  <c r="P38" i="5"/>
  <c r="P39" i="4"/>
  <c r="Q39" i="4"/>
  <c r="I18" i="4"/>
  <c r="I22" i="4" s="1"/>
  <c r="I27" i="4" s="1"/>
  <c r="D29" i="5"/>
  <c r="I22" i="5"/>
  <c r="I25" i="5" s="1"/>
  <c r="H38" i="4"/>
  <c r="F29" i="5"/>
  <c r="E18" i="4"/>
  <c r="E22" i="4" s="1"/>
  <c r="K40" i="5"/>
  <c r="D38" i="4"/>
  <c r="J11" i="5"/>
  <c r="J16" i="5"/>
  <c r="K39" i="5" s="1"/>
  <c r="C40" i="5"/>
  <c r="C18" i="4"/>
  <c r="N29" i="5"/>
  <c r="H38" i="5"/>
  <c r="I38" i="5"/>
  <c r="L11" i="5"/>
  <c r="L38" i="5"/>
  <c r="M38" i="5"/>
  <c r="J38" i="5"/>
  <c r="K38" i="5"/>
  <c r="F38" i="5"/>
  <c r="G38" i="5"/>
  <c r="L29" i="5"/>
  <c r="H29" i="5"/>
  <c r="J11" i="4"/>
  <c r="J38" i="4"/>
  <c r="K38" i="4"/>
  <c r="F11" i="4"/>
  <c r="G36" i="4" s="1"/>
  <c r="F38" i="4"/>
  <c r="B11" i="4"/>
  <c r="C38" i="4"/>
  <c r="O29" i="5"/>
  <c r="H36" i="4"/>
  <c r="N39" i="4"/>
  <c r="P36" i="4"/>
  <c r="M18" i="4"/>
  <c r="N35" i="5"/>
  <c r="M11" i="5"/>
  <c r="E39" i="5"/>
  <c r="D22" i="5"/>
  <c r="D39" i="5"/>
  <c r="G39" i="5"/>
  <c r="F39" i="5"/>
  <c r="H39" i="5"/>
  <c r="I39" i="5"/>
  <c r="M35" i="5"/>
  <c r="K34" i="5" l="1"/>
  <c r="D34" i="5"/>
  <c r="G29" i="4"/>
  <c r="L43" i="4"/>
  <c r="K28" i="4"/>
  <c r="L22" i="4"/>
  <c r="L27" i="4" s="1"/>
  <c r="N36" i="4"/>
  <c r="F34" i="5"/>
  <c r="N18" i="4"/>
  <c r="N22" i="4" s="1"/>
  <c r="O47" i="4" s="1"/>
  <c r="P43" i="4"/>
  <c r="J39" i="5"/>
  <c r="O59" i="4"/>
  <c r="K29" i="4"/>
  <c r="F22" i="5"/>
  <c r="G45" i="5" s="1"/>
  <c r="E34" i="5"/>
  <c r="H22" i="5"/>
  <c r="H34" i="5"/>
  <c r="G28" i="4"/>
  <c r="P22" i="4"/>
  <c r="Q47" i="4" s="1"/>
  <c r="H43" i="4"/>
  <c r="O60" i="5"/>
  <c r="O61" i="4"/>
  <c r="O55" i="5"/>
  <c r="O53" i="4"/>
  <c r="B16" i="5"/>
  <c r="C39" i="5" s="1"/>
  <c r="I29" i="4"/>
  <c r="E43" i="4"/>
  <c r="J22" i="5"/>
  <c r="K45" i="5" s="1"/>
  <c r="E29" i="4"/>
  <c r="C35" i="5"/>
  <c r="B11" i="5"/>
  <c r="C34" i="5" s="1"/>
  <c r="O53" i="5"/>
  <c r="O64" i="5"/>
  <c r="O60" i="4"/>
  <c r="O61" i="5"/>
  <c r="O58" i="4"/>
  <c r="O56" i="4"/>
  <c r="O57" i="4"/>
  <c r="O26" i="4"/>
  <c r="J34" i="5"/>
  <c r="H47" i="4"/>
  <c r="E28" i="4"/>
  <c r="I43" i="4"/>
  <c r="D43" i="4"/>
  <c r="O56" i="5"/>
  <c r="O54" i="4"/>
  <c r="O52" i="5"/>
  <c r="O52" i="4"/>
  <c r="O65" i="5"/>
  <c r="O25" i="4"/>
  <c r="O54" i="5"/>
  <c r="O62" i="4"/>
  <c r="O30" i="4"/>
  <c r="O55" i="4"/>
  <c r="B14" i="4"/>
  <c r="C39" i="4" s="1"/>
  <c r="C42" i="4"/>
  <c r="I28" i="4"/>
  <c r="C25" i="5"/>
  <c r="I47" i="4"/>
  <c r="Q34" i="5"/>
  <c r="P34" i="5"/>
  <c r="C22" i="4"/>
  <c r="C28" i="4"/>
  <c r="F36" i="4"/>
  <c r="F18" i="4"/>
  <c r="L34" i="5"/>
  <c r="C36" i="4"/>
  <c r="J18" i="4"/>
  <c r="J36" i="4"/>
  <c r="K36" i="4"/>
  <c r="M22" i="4"/>
  <c r="M43" i="4"/>
  <c r="O27" i="4"/>
  <c r="O63" i="4"/>
  <c r="N34" i="5"/>
  <c r="M34" i="5"/>
  <c r="D25" i="5"/>
  <c r="D29" i="4"/>
  <c r="D45" i="5"/>
  <c r="D28" i="4"/>
  <c r="E45" i="5"/>
  <c r="E47" i="4"/>
  <c r="E27" i="4"/>
  <c r="F45" i="5" l="1"/>
  <c r="N43" i="4"/>
  <c r="F25" i="5"/>
  <c r="G48" i="5" s="1"/>
  <c r="L47" i="4"/>
  <c r="O43" i="4"/>
  <c r="H25" i="5"/>
  <c r="I48" i="5" s="1"/>
  <c r="P47" i="4"/>
  <c r="P27" i="4"/>
  <c r="F29" i="4"/>
  <c r="F28" i="4"/>
  <c r="J25" i="5"/>
  <c r="K48" i="5" s="1"/>
  <c r="H28" i="4"/>
  <c r="I45" i="5"/>
  <c r="H45" i="5"/>
  <c r="H29" i="4"/>
  <c r="J28" i="4"/>
  <c r="J45" i="5"/>
  <c r="B22" i="5"/>
  <c r="J29" i="4"/>
  <c r="B18" i="4"/>
  <c r="C27" i="4"/>
  <c r="D47" i="4"/>
  <c r="K43" i="4"/>
  <c r="J22" i="4"/>
  <c r="J43" i="4"/>
  <c r="F22" i="4"/>
  <c r="G43" i="4"/>
  <c r="F43" i="4"/>
  <c r="N47" i="4"/>
  <c r="N27" i="4"/>
  <c r="M27" i="4"/>
  <c r="M47" i="4"/>
  <c r="E48" i="5"/>
  <c r="D48" i="5"/>
  <c r="B25" i="5" l="1"/>
  <c r="C48" i="5" s="1"/>
  <c r="J48" i="5"/>
  <c r="F48" i="5"/>
  <c r="K57" i="5"/>
  <c r="H48" i="5"/>
  <c r="K61" i="4"/>
  <c r="K56" i="4"/>
  <c r="K57" i="4"/>
  <c r="K25" i="4"/>
  <c r="K58" i="4"/>
  <c r="K55" i="5"/>
  <c r="K62" i="5"/>
  <c r="K53" i="5"/>
  <c r="K60" i="4"/>
  <c r="K52" i="5"/>
  <c r="C45" i="5"/>
  <c r="B29" i="4"/>
  <c r="K63" i="4"/>
  <c r="K59" i="5"/>
  <c r="K55" i="4"/>
  <c r="K64" i="5"/>
  <c r="K60" i="5"/>
  <c r="K56" i="5"/>
  <c r="K30" i="4"/>
  <c r="K54" i="5"/>
  <c r="K26" i="4"/>
  <c r="B22" i="4"/>
  <c r="C43" i="4"/>
  <c r="B28" i="4"/>
  <c r="K63" i="5"/>
  <c r="K59" i="4"/>
  <c r="K61" i="5"/>
  <c r="K52" i="4"/>
  <c r="K54" i="4"/>
  <c r="K65" i="5"/>
  <c r="K53" i="4"/>
  <c r="K58" i="5"/>
  <c r="K62" i="4"/>
  <c r="M63" i="4"/>
  <c r="N63" i="4"/>
  <c r="N52" i="4"/>
  <c r="N52" i="5"/>
  <c r="N26" i="4"/>
  <c r="N60" i="4"/>
  <c r="N54" i="4"/>
  <c r="N56" i="4"/>
  <c r="N55" i="5"/>
  <c r="N60" i="5"/>
  <c r="N30" i="4"/>
  <c r="N65" i="5"/>
  <c r="N25" i="4"/>
  <c r="N59" i="4"/>
  <c r="N64" i="5"/>
  <c r="N62" i="4"/>
  <c r="N61" i="4"/>
  <c r="N53" i="5"/>
  <c r="N56" i="5"/>
  <c r="N61" i="5"/>
  <c r="N57" i="4"/>
  <c r="N55" i="4"/>
  <c r="N53" i="4"/>
  <c r="N54" i="5"/>
  <c r="N58" i="4"/>
  <c r="K66" i="5"/>
  <c r="M53" i="5"/>
  <c r="M54" i="5"/>
  <c r="M53" i="4"/>
  <c r="M61" i="5"/>
  <c r="M58" i="4"/>
  <c r="M30" i="4"/>
  <c r="M60" i="5"/>
  <c r="M55" i="5"/>
  <c r="M65" i="5"/>
  <c r="M56" i="4"/>
  <c r="M25" i="4"/>
  <c r="M54" i="4"/>
  <c r="M57" i="4"/>
  <c r="M26" i="4"/>
  <c r="M61" i="4"/>
  <c r="M56" i="5"/>
  <c r="M62" i="4"/>
  <c r="M60" i="4"/>
  <c r="M55" i="4"/>
  <c r="M52" i="4"/>
  <c r="M64" i="5"/>
  <c r="M59" i="4"/>
  <c r="M52" i="5"/>
  <c r="E62" i="4"/>
  <c r="E62" i="5"/>
  <c r="E54" i="5"/>
  <c r="E55" i="5"/>
  <c r="E60" i="5"/>
  <c r="E53" i="4"/>
  <c r="E52" i="5"/>
  <c r="E58" i="5"/>
  <c r="E56" i="4"/>
  <c r="E60" i="4"/>
  <c r="E56" i="5"/>
  <c r="E57" i="5"/>
  <c r="E61" i="5"/>
  <c r="E53" i="5"/>
  <c r="E64" i="5"/>
  <c r="E61" i="4"/>
  <c r="E55" i="4"/>
  <c r="E57" i="4"/>
  <c r="E63" i="5"/>
  <c r="E54" i="4"/>
  <c r="E59" i="5"/>
  <c r="E26" i="4"/>
  <c r="E58" i="4"/>
  <c r="E30" i="4"/>
  <c r="E65" i="5"/>
  <c r="E66" i="5"/>
  <c r="E52" i="4"/>
  <c r="E59" i="4"/>
  <c r="E25" i="4"/>
  <c r="E63" i="4"/>
  <c r="G47" i="4"/>
  <c r="F27" i="4"/>
  <c r="F47" i="4"/>
  <c r="J27" i="4"/>
  <c r="K47" i="4"/>
  <c r="J47" i="4"/>
  <c r="C65" i="5"/>
  <c r="C58" i="5"/>
  <c r="C63" i="4"/>
  <c r="C26" i="4"/>
  <c r="C60" i="5"/>
  <c r="C57" i="4"/>
  <c r="C55" i="5"/>
  <c r="C30" i="4"/>
  <c r="C61" i="5"/>
  <c r="C63" i="5"/>
  <c r="C64" i="5"/>
  <c r="C54" i="5"/>
  <c r="C53" i="5"/>
  <c r="C54" i="4"/>
  <c r="C53" i="4"/>
  <c r="C52" i="4"/>
  <c r="C55" i="4"/>
  <c r="C57" i="5"/>
  <c r="C56" i="5"/>
  <c r="C62" i="5"/>
  <c r="C56" i="4"/>
  <c r="C59" i="5"/>
  <c r="C58" i="4"/>
  <c r="C60" i="4"/>
  <c r="C59" i="4"/>
  <c r="C61" i="4"/>
  <c r="C52" i="5"/>
  <c r="C62" i="4"/>
  <c r="C25" i="4"/>
  <c r="C66" i="5"/>
  <c r="G61" i="4" l="1"/>
  <c r="G53" i="5"/>
  <c r="G59" i="4"/>
  <c r="G25" i="4"/>
  <c r="G52" i="4"/>
  <c r="G65" i="5"/>
  <c r="G56" i="5"/>
  <c r="G56" i="4"/>
  <c r="G60" i="5"/>
  <c r="G57" i="4"/>
  <c r="G66" i="5"/>
  <c r="G59" i="5"/>
  <c r="G54" i="4"/>
  <c r="G62" i="4"/>
  <c r="B26" i="4"/>
  <c r="B27" i="4"/>
  <c r="C47" i="4"/>
  <c r="G60" i="4"/>
  <c r="G64" i="5"/>
  <c r="G30" i="4"/>
  <c r="G57" i="5"/>
  <c r="G55" i="4"/>
  <c r="G52" i="5"/>
  <c r="G63" i="5"/>
  <c r="G62" i="5"/>
  <c r="G53" i="4"/>
  <c r="G26" i="4"/>
  <c r="G61" i="5"/>
  <c r="G63" i="4"/>
  <c r="G55" i="5"/>
  <c r="G54" i="5"/>
  <c r="G58" i="5"/>
  <c r="G58" i="4"/>
  <c r="B25" i="4"/>
  <c r="B30" i="4"/>
  <c r="P55" i="5"/>
  <c r="P61" i="5"/>
  <c r="P64" i="5"/>
  <c r="P54" i="5"/>
  <c r="P56" i="5"/>
  <c r="P60" i="5"/>
  <c r="P65" i="5"/>
  <c r="P53" i="5"/>
  <c r="P52" i="5"/>
  <c r="P53" i="4"/>
  <c r="P57" i="4"/>
  <c r="P54" i="4"/>
  <c r="P62" i="4"/>
  <c r="P61" i="4"/>
  <c r="P52" i="4"/>
  <c r="P60" i="4"/>
  <c r="P59" i="4"/>
  <c r="P26" i="4"/>
  <c r="P58" i="4"/>
  <c r="P30" i="4"/>
  <c r="P56" i="4"/>
  <c r="P55" i="4"/>
  <c r="P25" i="4"/>
  <c r="P63" i="4"/>
  <c r="I54" i="4"/>
  <c r="I52" i="5"/>
  <c r="I55" i="5"/>
  <c r="I59" i="5"/>
  <c r="I56" i="4"/>
  <c r="I58" i="4"/>
  <c r="I26" i="4"/>
  <c r="I60" i="4"/>
  <c r="I53" i="5"/>
  <c r="I58" i="5"/>
  <c r="I62" i="4"/>
  <c r="I61" i="5"/>
  <c r="I57" i="4"/>
  <c r="I63" i="5"/>
  <c r="I62" i="5"/>
  <c r="I60" i="5"/>
  <c r="I61" i="4"/>
  <c r="I64" i="5"/>
  <c r="I25" i="4"/>
  <c r="I54" i="5"/>
  <c r="I57" i="5"/>
  <c r="I53" i="4"/>
  <c r="I65" i="5"/>
  <c r="I52" i="4"/>
  <c r="I63" i="4"/>
  <c r="I59" i="4"/>
  <c r="I56" i="5"/>
  <c r="I30" i="4"/>
  <c r="I55" i="4"/>
  <c r="I66" i="5"/>
  <c r="L64" i="5"/>
  <c r="L62" i="4"/>
  <c r="L60" i="5"/>
  <c r="L56" i="4"/>
  <c r="L61" i="5"/>
  <c r="L30" i="4"/>
  <c r="L61" i="4"/>
  <c r="L54" i="4"/>
  <c r="L26" i="4"/>
  <c r="L58" i="4"/>
  <c r="L54" i="5"/>
  <c r="L56" i="5"/>
  <c r="L57" i="4"/>
  <c r="L65" i="5"/>
  <c r="L55" i="4"/>
  <c r="L60" i="4"/>
  <c r="L52" i="5"/>
  <c r="L53" i="4"/>
  <c r="L59" i="4"/>
  <c r="L53" i="5"/>
  <c r="L55" i="5"/>
  <c r="L52" i="4"/>
  <c r="L25" i="4"/>
  <c r="L63" i="4"/>
  <c r="J55" i="5" l="1"/>
  <c r="J65" i="5"/>
  <c r="J54" i="5"/>
  <c r="J56" i="5"/>
  <c r="J60" i="4"/>
  <c r="J54" i="4"/>
  <c r="J60" i="5"/>
  <c r="J25" i="4"/>
  <c r="J61" i="5"/>
  <c r="J52" i="4"/>
  <c r="J62" i="5"/>
  <c r="J53" i="4"/>
  <c r="J30" i="4"/>
  <c r="J61" i="4"/>
  <c r="J57" i="4"/>
  <c r="J56" i="4"/>
  <c r="J59" i="4"/>
  <c r="J59" i="5"/>
  <c r="J53" i="5"/>
  <c r="J58" i="4"/>
  <c r="J64" i="5"/>
  <c r="J62" i="4"/>
  <c r="J26" i="4"/>
  <c r="J58" i="5"/>
  <c r="J63" i="4"/>
  <c r="J55" i="4"/>
  <c r="J52" i="5"/>
  <c r="J57" i="5"/>
  <c r="J63" i="5"/>
  <c r="J66" i="5"/>
  <c r="H54" i="4"/>
  <c r="H26" i="4"/>
  <c r="H54" i="5"/>
  <c r="H57" i="4"/>
  <c r="H59" i="5"/>
  <c r="H55" i="4"/>
  <c r="H60" i="4"/>
  <c r="H57" i="5"/>
  <c r="H58" i="4"/>
  <c r="H25" i="4"/>
  <c r="H56" i="4"/>
  <c r="H58" i="5"/>
  <c r="H60" i="5"/>
  <c r="H65" i="5"/>
  <c r="H62" i="4"/>
  <c r="H52" i="4"/>
  <c r="H56" i="5"/>
  <c r="H61" i="4"/>
  <c r="H64" i="5"/>
  <c r="H63" i="5"/>
  <c r="H52" i="5"/>
  <c r="H53" i="5"/>
  <c r="H61" i="5"/>
  <c r="H53" i="4"/>
  <c r="H63" i="4"/>
  <c r="H55" i="5"/>
  <c r="H30" i="4"/>
  <c r="H59" i="4"/>
  <c r="H62" i="5"/>
  <c r="H66" i="5"/>
  <c r="D52" i="5"/>
  <c r="D52" i="4"/>
  <c r="D57" i="4"/>
  <c r="D65" i="5"/>
  <c r="D63" i="4"/>
  <c r="D54" i="5"/>
  <c r="D62" i="5"/>
  <c r="D25" i="4"/>
  <c r="D62" i="4"/>
  <c r="D53" i="4"/>
  <c r="D58" i="5"/>
  <c r="D56" i="4"/>
  <c r="D55" i="4"/>
  <c r="D58" i="4"/>
  <c r="D59" i="5"/>
  <c r="D60" i="5"/>
  <c r="D54" i="4"/>
  <c r="D60" i="4"/>
  <c r="D26" i="4"/>
  <c r="D53" i="5"/>
  <c r="D56" i="5"/>
  <c r="D61" i="4"/>
  <c r="D59" i="4"/>
  <c r="D55" i="5"/>
  <c r="D30" i="4"/>
  <c r="D64" i="5"/>
  <c r="D61" i="5"/>
  <c r="D57" i="5"/>
  <c r="D63" i="5"/>
  <c r="D66" i="5"/>
  <c r="F53" i="4"/>
  <c r="F26" i="4"/>
  <c r="F59" i="5"/>
  <c r="F64" i="5"/>
  <c r="F60" i="4"/>
  <c r="F61" i="4"/>
  <c r="F58" i="4"/>
  <c r="F62" i="5"/>
  <c r="F52" i="5"/>
  <c r="F58" i="5"/>
  <c r="F53" i="5"/>
  <c r="F65" i="5"/>
  <c r="F54" i="4"/>
  <c r="F62" i="4"/>
  <c r="F56" i="4"/>
  <c r="F55" i="5"/>
  <c r="F55" i="4"/>
  <c r="F30" i="4"/>
  <c r="F56" i="5"/>
  <c r="F61" i="5"/>
  <c r="F52" i="4"/>
  <c r="F60" i="5"/>
  <c r="F57" i="4"/>
  <c r="F54" i="5"/>
  <c r="F25" i="4"/>
  <c r="F59" i="4"/>
  <c r="F57" i="5"/>
  <c r="F63" i="4"/>
  <c r="F63" i="5"/>
  <c r="F66" i="5"/>
  <c r="L18" i="5" l="1"/>
  <c r="O18" i="5"/>
  <c r="O59" i="5" s="1"/>
  <c r="M18" i="5"/>
  <c r="N18" i="5"/>
  <c r="P18" i="5"/>
  <c r="P59" i="5" s="1"/>
  <c r="Q18" i="5"/>
  <c r="Q59" i="5" s="1"/>
  <c r="R18" i="5"/>
  <c r="S41" i="5" s="1"/>
  <c r="O41" i="5" l="1"/>
  <c r="O17" i="5"/>
  <c r="O58" i="5" s="1"/>
  <c r="Q17" i="5"/>
  <c r="Q58" i="5" s="1"/>
  <c r="N41" i="5"/>
  <c r="N17" i="5"/>
  <c r="N58" i="5" s="1"/>
  <c r="M41" i="5"/>
  <c r="R21" i="5"/>
  <c r="R17" i="5"/>
  <c r="S40" i="5" s="1"/>
  <c r="R41" i="5"/>
  <c r="R59" i="5"/>
  <c r="P17" i="5"/>
  <c r="P21" i="5"/>
  <c r="L21" i="5"/>
  <c r="N21" i="5"/>
  <c r="P41" i="5"/>
  <c r="L59" i="5"/>
  <c r="L41" i="5"/>
  <c r="N59" i="5"/>
  <c r="M59" i="5"/>
  <c r="Q41" i="5"/>
  <c r="M17" i="5"/>
  <c r="O21" i="5"/>
  <c r="M21" i="5"/>
  <c r="L17" i="5"/>
  <c r="P40" i="5" l="1"/>
  <c r="O40" i="5"/>
  <c r="R62" i="5"/>
  <c r="S44" i="5"/>
  <c r="R40" i="5"/>
  <c r="Q21" i="5"/>
  <c r="Q16" i="5" s="1"/>
  <c r="Q57" i="5" s="1"/>
  <c r="L58" i="5"/>
  <c r="L40" i="5"/>
  <c r="M40" i="5"/>
  <c r="L16" i="5"/>
  <c r="P44" i="5"/>
  <c r="O16" i="5"/>
  <c r="O62" i="5"/>
  <c r="N62" i="5"/>
  <c r="N16" i="5"/>
  <c r="O44" i="5"/>
  <c r="P62" i="5"/>
  <c r="Q22" i="5"/>
  <c r="N44" i="5"/>
  <c r="M62" i="5"/>
  <c r="M58" i="5"/>
  <c r="N40" i="5"/>
  <c r="M16" i="5"/>
  <c r="L44" i="5"/>
  <c r="M44" i="5"/>
  <c r="L62" i="5"/>
  <c r="P58" i="5"/>
  <c r="P16" i="5"/>
  <c r="Q40" i="5"/>
  <c r="Q62" i="5"/>
  <c r="R58" i="5"/>
  <c r="R16" i="5"/>
  <c r="S39" i="5" s="1"/>
  <c r="R44" i="5" l="1"/>
  <c r="Q44" i="5"/>
  <c r="R57" i="5"/>
  <c r="R22" i="5"/>
  <c r="M57" i="5"/>
  <c r="M22" i="5"/>
  <c r="N39" i="5"/>
  <c r="Q28" i="4"/>
  <c r="Q63" i="5"/>
  <c r="Q25" i="5"/>
  <c r="Q29" i="4"/>
  <c r="O57" i="5"/>
  <c r="P39" i="5"/>
  <c r="O22" i="5"/>
  <c r="M39" i="5"/>
  <c r="L57" i="5"/>
  <c r="L22" i="5"/>
  <c r="L39" i="5"/>
  <c r="P57" i="5"/>
  <c r="Q39" i="5"/>
  <c r="P22" i="5"/>
  <c r="N57" i="5"/>
  <c r="O39" i="5"/>
  <c r="N22" i="5"/>
  <c r="R39" i="5"/>
  <c r="S45" i="5" l="1"/>
  <c r="O45" i="5"/>
  <c r="N28" i="4"/>
  <c r="N29" i="4"/>
  <c r="N25" i="5"/>
  <c r="N63" i="5"/>
  <c r="O63" i="5"/>
  <c r="O29" i="4"/>
  <c r="O28" i="4"/>
  <c r="O25" i="5"/>
  <c r="P45" i="5"/>
  <c r="Q66" i="5"/>
  <c r="N45" i="5"/>
  <c r="M25" i="5"/>
  <c r="M29" i="4"/>
  <c r="M63" i="5"/>
  <c r="M28" i="4"/>
  <c r="R63" i="5"/>
  <c r="R29" i="4"/>
  <c r="R25" i="5"/>
  <c r="R28" i="4"/>
  <c r="P28" i="4"/>
  <c r="P29" i="4"/>
  <c r="P25" i="5"/>
  <c r="P63" i="5"/>
  <c r="Q45" i="5"/>
  <c r="L45" i="5"/>
  <c r="L28" i="4"/>
  <c r="L63" i="5"/>
  <c r="L29" i="4"/>
  <c r="M45" i="5"/>
  <c r="L25" i="5"/>
  <c r="R45" i="5"/>
  <c r="R48" i="5" l="1"/>
  <c r="S48" i="5"/>
  <c r="P66" i="5"/>
  <c r="Q48" i="5"/>
  <c r="M66" i="5"/>
  <c r="N48" i="5"/>
  <c r="N66" i="5"/>
  <c r="O48" i="5"/>
  <c r="L66" i="5"/>
  <c r="M48" i="5"/>
  <c r="L48" i="5"/>
  <c r="O66" i="5"/>
  <c r="P48" i="5"/>
  <c r="R66" i="5"/>
</calcChain>
</file>

<file path=xl/sharedStrings.xml><?xml version="1.0" encoding="utf-8"?>
<sst xmlns="http://schemas.openxmlformats.org/spreadsheetml/2006/main" count="820" uniqueCount="606">
  <si>
    <t>obs</t>
  </si>
  <si>
    <t>Y_0</t>
  </si>
  <si>
    <t>CNP_0</t>
  </si>
  <si>
    <t>INVP_0</t>
  </si>
  <si>
    <t>TI_0</t>
  </si>
  <si>
    <t>TD_0</t>
  </si>
  <si>
    <t>TW_0</t>
  </si>
  <si>
    <t>CR_0</t>
  </si>
  <si>
    <t>NTR_0</t>
  </si>
  <si>
    <t>GRNT_0</t>
  </si>
  <si>
    <t>BR_0</t>
  </si>
  <si>
    <t>AMR_0</t>
  </si>
  <si>
    <t>DIS_0</t>
  </si>
  <si>
    <t>INPGP_0</t>
  </si>
  <si>
    <t>INPGE_0</t>
  </si>
  <si>
    <t>SB_0</t>
  </si>
  <si>
    <t>INVG_0</t>
  </si>
  <si>
    <t>CNG_0</t>
  </si>
  <si>
    <t>FLNB_0</t>
  </si>
  <si>
    <t>DCGNB_0</t>
  </si>
  <si>
    <t>DCPNB_0</t>
  </si>
  <si>
    <t>MH_0</t>
  </si>
  <si>
    <t>CC_0</t>
  </si>
  <si>
    <t>CAC_0</t>
  </si>
  <si>
    <t>RR_0</t>
  </si>
  <si>
    <t>DCG_0</t>
  </si>
  <si>
    <t>M3_0</t>
  </si>
  <si>
    <t>DCP_0</t>
  </si>
  <si>
    <t>M2_0</t>
  </si>
  <si>
    <t>FCD_0</t>
  </si>
  <si>
    <t>COB_0</t>
  </si>
  <si>
    <t>DCD_0</t>
  </si>
  <si>
    <t>PPI_0</t>
  </si>
  <si>
    <t>CPI_0</t>
  </si>
  <si>
    <t>EMC_0</t>
  </si>
  <si>
    <t>INPPE_0</t>
  </si>
  <si>
    <t>OIN_0</t>
  </si>
  <si>
    <t>OINNB_0</t>
  </si>
  <si>
    <t>PIM_0</t>
  </si>
  <si>
    <t>TRFEP_0</t>
  </si>
  <si>
    <t>GDCHNB_0</t>
  </si>
  <si>
    <t>GDNB_0</t>
  </si>
  <si>
    <t>CPIE_0</t>
  </si>
  <si>
    <t>TI</t>
  </si>
  <si>
    <t>TD</t>
  </si>
  <si>
    <t>TR</t>
  </si>
  <si>
    <t>GRNT</t>
  </si>
  <si>
    <t>NTR</t>
  </si>
  <si>
    <t>DIS</t>
  </si>
  <si>
    <t>AMR</t>
  </si>
  <si>
    <t>NOB</t>
  </si>
  <si>
    <t>NLB</t>
  </si>
  <si>
    <t>INPGP</t>
  </si>
  <si>
    <t>INPGE</t>
  </si>
  <si>
    <t>INVG</t>
  </si>
  <si>
    <t>CR</t>
  </si>
  <si>
    <t>CNG</t>
  </si>
  <si>
    <t>CNP</t>
  </si>
  <si>
    <t>INVP</t>
  </si>
  <si>
    <t>X</t>
  </si>
  <si>
    <t>IM</t>
  </si>
  <si>
    <t>Y</t>
  </si>
  <si>
    <t>CNP_R</t>
  </si>
  <si>
    <t>INV_P</t>
  </si>
  <si>
    <t>X_R</t>
  </si>
  <si>
    <t>IM_R</t>
  </si>
  <si>
    <t>Y_R</t>
  </si>
  <si>
    <t>BR</t>
  </si>
  <si>
    <t>EWG</t>
  </si>
  <si>
    <t>EGS</t>
  </si>
  <si>
    <t>EGRNT</t>
  </si>
  <si>
    <t>ESTF</t>
  </si>
  <si>
    <t>EOTF</t>
  </si>
  <si>
    <t>FADA</t>
  </si>
  <si>
    <t>FADD</t>
  </si>
  <si>
    <t>FAFA</t>
  </si>
  <si>
    <t>FAFD</t>
  </si>
  <si>
    <t>DFA</t>
  </si>
  <si>
    <t>BDM</t>
  </si>
  <si>
    <t>BDS</t>
  </si>
  <si>
    <t>GDCHNB</t>
  </si>
  <si>
    <t>DEA</t>
  </si>
  <si>
    <t>DEAFI</t>
  </si>
  <si>
    <t>DEAD</t>
  </si>
  <si>
    <t>BPDM</t>
  </si>
  <si>
    <t>BPDS</t>
  </si>
  <si>
    <t>CAC</t>
  </si>
  <si>
    <t>CC</t>
  </si>
  <si>
    <t>COB</t>
  </si>
  <si>
    <t>CPI</t>
  </si>
  <si>
    <t>CPIE</t>
  </si>
  <si>
    <t>DCD</t>
  </si>
  <si>
    <t>DCG</t>
  </si>
  <si>
    <t>DCGNB</t>
  </si>
  <si>
    <t>DCP</t>
  </si>
  <si>
    <t>DCPI</t>
  </si>
  <si>
    <t>DCPNB</t>
  </si>
  <si>
    <t>DPPI</t>
  </si>
  <si>
    <t>EMC</t>
  </si>
  <si>
    <t>ER</t>
  </si>
  <si>
    <t>ERE</t>
  </si>
  <si>
    <t>FCD</t>
  </si>
  <si>
    <t>FLNB</t>
  </si>
  <si>
    <t>GDNB</t>
  </si>
  <si>
    <t>GR</t>
  </si>
  <si>
    <t>INFF</t>
  </si>
  <si>
    <t>INPGE$</t>
  </si>
  <si>
    <t>INPPE</t>
  </si>
  <si>
    <t>INS</t>
  </si>
  <si>
    <t>INTD</t>
  </si>
  <si>
    <t>INTFL</t>
  </si>
  <si>
    <t>INTGE</t>
  </si>
  <si>
    <t>INTGP</t>
  </si>
  <si>
    <t>INTL</t>
  </si>
  <si>
    <t>INTPE</t>
  </si>
  <si>
    <t>M2</t>
  </si>
  <si>
    <t>M3</t>
  </si>
  <si>
    <t>MH</t>
  </si>
  <si>
    <t>NDCGNB</t>
  </si>
  <si>
    <t>OIN</t>
  </si>
  <si>
    <t>OINNB</t>
  </si>
  <si>
    <t>PF</t>
  </si>
  <si>
    <t>PIM</t>
  </si>
  <si>
    <t>PPI</t>
  </si>
  <si>
    <t>RR</t>
  </si>
  <si>
    <t>SB</t>
  </si>
  <si>
    <t>TRFEP</t>
  </si>
  <si>
    <t>TW</t>
  </si>
  <si>
    <t>AMRC</t>
  </si>
  <si>
    <t>AMRC_RT</t>
  </si>
  <si>
    <t>BEXP</t>
  </si>
  <si>
    <t>AMRC_0</t>
  </si>
  <si>
    <t>BEXP_0</t>
  </si>
  <si>
    <t>DEAD_0</t>
  </si>
  <si>
    <t>DEAFI_0</t>
  </si>
  <si>
    <t>EGRNT_0</t>
  </si>
  <si>
    <t>EGS_0</t>
  </si>
  <si>
    <t>EOTF_0</t>
  </si>
  <si>
    <t>ESTF_0</t>
  </si>
  <si>
    <t>EWG_0</t>
  </si>
  <si>
    <t>FADA_0</t>
  </si>
  <si>
    <t>FADD_0</t>
  </si>
  <si>
    <t>NLB_0</t>
  </si>
  <si>
    <t>NOB_0</t>
  </si>
  <si>
    <t>IMG</t>
  </si>
  <si>
    <t>IMS</t>
  </si>
  <si>
    <t>XG</t>
  </si>
  <si>
    <t>XS</t>
  </si>
  <si>
    <t>IMG_0</t>
  </si>
  <si>
    <t>IMS_0</t>
  </si>
  <si>
    <t>XG_0</t>
  </si>
  <si>
    <t>XS_0</t>
  </si>
  <si>
    <t>PIMW</t>
  </si>
  <si>
    <t>DPIMW</t>
  </si>
  <si>
    <t>ETCH</t>
  </si>
  <si>
    <t>CPIW</t>
  </si>
  <si>
    <t>DCPIW</t>
  </si>
  <si>
    <t>GRW</t>
  </si>
  <si>
    <t>YIW</t>
  </si>
  <si>
    <t>GIR</t>
  </si>
  <si>
    <t>OFA</t>
  </si>
  <si>
    <t>FABS</t>
  </si>
  <si>
    <t>FLBS</t>
  </si>
  <si>
    <t>FANB</t>
  </si>
  <si>
    <t>FDG$</t>
  </si>
  <si>
    <t>DDG</t>
  </si>
  <si>
    <t>NFDP$</t>
  </si>
  <si>
    <t>DGIR</t>
  </si>
  <si>
    <t>NFBG</t>
  </si>
  <si>
    <t>NDBGNB</t>
  </si>
  <si>
    <t>NDBGP</t>
  </si>
  <si>
    <t>NFANB</t>
  </si>
  <si>
    <t>CPIW_0</t>
  </si>
  <si>
    <t>DDG_0</t>
  </si>
  <si>
    <t>DGIR_0</t>
  </si>
  <si>
    <t>ETCH_0</t>
  </si>
  <si>
    <t>FABS_0</t>
  </si>
  <si>
    <t>FAFA_0</t>
  </si>
  <si>
    <t>FAFD_0</t>
  </si>
  <si>
    <t>FDG_0</t>
  </si>
  <si>
    <t>FLBS_0</t>
  </si>
  <si>
    <t>GIR_0</t>
  </si>
  <si>
    <t>IMGR_0</t>
  </si>
  <si>
    <t>IMSR_0</t>
  </si>
  <si>
    <t>NDBGNB_0</t>
  </si>
  <si>
    <t>NDBGP_0</t>
  </si>
  <si>
    <t>NFABS_0</t>
  </si>
  <si>
    <t>NFANB_0</t>
  </si>
  <si>
    <t>NFBB_0</t>
  </si>
  <si>
    <t>NFBG_0</t>
  </si>
  <si>
    <t>NFBP_0</t>
  </si>
  <si>
    <t>NFDP_0</t>
  </si>
  <si>
    <t>OFA_0</t>
  </si>
  <si>
    <t>OSBS_0</t>
  </si>
  <si>
    <t>OSCB_0</t>
  </si>
  <si>
    <t>OSNB_0</t>
  </si>
  <si>
    <t>PIMW_0</t>
  </si>
  <si>
    <t>RNFABS_0</t>
  </si>
  <si>
    <t>RNFANB_0</t>
  </si>
  <si>
    <t>XGR_0</t>
  </si>
  <si>
    <t>XSR_0</t>
  </si>
  <si>
    <t>YIW_0</t>
  </si>
  <si>
    <t>YR_0</t>
  </si>
  <si>
    <t>CR_RT</t>
  </si>
  <si>
    <t>DCPIE</t>
  </si>
  <si>
    <t>DEAD_RT</t>
  </si>
  <si>
    <t>DEAFI_RT</t>
  </si>
  <si>
    <t>DIS_RT</t>
  </si>
  <si>
    <t>EGRNT_RT</t>
  </si>
  <si>
    <t>EMC_RT</t>
  </si>
  <si>
    <t>EOTF_RT</t>
  </si>
  <si>
    <t>ESTF_RT</t>
  </si>
  <si>
    <t>EWG_RT</t>
  </si>
  <si>
    <t>FADA_RT</t>
  </si>
  <si>
    <t>FADD_RT</t>
  </si>
  <si>
    <t>FAFA_RT</t>
  </si>
  <si>
    <t>FAFD_RT</t>
  </si>
  <si>
    <t>FLNB_PC</t>
  </si>
  <si>
    <t>GDCHNB_RT</t>
  </si>
  <si>
    <t>GDDNC</t>
  </si>
  <si>
    <t>GFDNC</t>
  </si>
  <si>
    <t>GRNT_RT</t>
  </si>
  <si>
    <t>INVG_RT</t>
  </si>
  <si>
    <t>NDBGNB_RT</t>
  </si>
  <si>
    <t>NDBGP_RT</t>
  </si>
  <si>
    <t>NTR_RT</t>
  </si>
  <si>
    <t>OFA_RT</t>
  </si>
  <si>
    <t>OSCB_RT</t>
  </si>
  <si>
    <t>OSNB_RT</t>
  </si>
  <si>
    <t>RR_RT</t>
  </si>
  <si>
    <t>SB_RT</t>
  </si>
  <si>
    <t>TD_RT</t>
  </si>
  <si>
    <t>TI_RT</t>
  </si>
  <si>
    <t>TRFEP_RT</t>
  </si>
  <si>
    <t>TW_RT</t>
  </si>
  <si>
    <t>CAC_A</t>
  </si>
  <si>
    <t>FLBS_A</t>
  </si>
  <si>
    <t>IMGR_A</t>
  </si>
  <si>
    <t>IMSR_A</t>
  </si>
  <si>
    <t>M2_A</t>
  </si>
  <si>
    <t>XGR_A</t>
  </si>
  <si>
    <t>XSR_A</t>
  </si>
  <si>
    <t>FACB_0</t>
  </si>
  <si>
    <t>GIR_PC</t>
  </si>
  <si>
    <t>INVPR_0</t>
  </si>
  <si>
    <t>COB_A</t>
  </si>
  <si>
    <t>M3_A</t>
  </si>
  <si>
    <t>GDCHCB_0</t>
  </si>
  <si>
    <t>GDCHCB_RT</t>
  </si>
  <si>
    <t>INVPR_A</t>
  </si>
  <si>
    <t>GDCH</t>
  </si>
  <si>
    <t>GDCHCB</t>
  </si>
  <si>
    <t>NFBP</t>
  </si>
  <si>
    <t>მლნ ლარი</t>
  </si>
  <si>
    <t>მლნ აშშ დოლარი</t>
  </si>
  <si>
    <t>მშპ ერთ სულ მოსახლეზე</t>
  </si>
  <si>
    <t>ლარი</t>
  </si>
  <si>
    <t>აშშ დოლარი</t>
  </si>
  <si>
    <t>გადასახადები</t>
  </si>
  <si>
    <t>ხარჯები</t>
  </si>
  <si>
    <t>ექსპორტი</t>
  </si>
  <si>
    <t>საქონელი</t>
  </si>
  <si>
    <t>მომსახურება</t>
  </si>
  <si>
    <t>იმპორტი</t>
  </si>
  <si>
    <t>სარეზერვო ფული</t>
  </si>
  <si>
    <t>ინვესტიციები</t>
  </si>
  <si>
    <t>შემოსავლები</t>
  </si>
  <si>
    <t>საოპერაციო სალდო</t>
  </si>
  <si>
    <t>მთლიანი სალდო</t>
  </si>
  <si>
    <t>სავაჭრო ბალანსი</t>
  </si>
  <si>
    <t>სამომხმარებლო ხარჯები</t>
  </si>
  <si>
    <t>მთავრობა</t>
  </si>
  <si>
    <t>კერძო</t>
  </si>
  <si>
    <t>მთლიანი შიდა პროდუქტი</t>
  </si>
  <si>
    <t>წმინდა ფაქტორული შემოსავლები</t>
  </si>
  <si>
    <t>მემორანდუმის მუხლები</t>
  </si>
  <si>
    <t>მშპ-ს ზრდა, %</t>
  </si>
  <si>
    <t>პროცენტული ცვლილება, %</t>
  </si>
  <si>
    <t>არაპირდაპირი გადასახადები</t>
  </si>
  <si>
    <t>პირდაპირი გადასახადები</t>
  </si>
  <si>
    <t>სოციალური შენატანები</t>
  </si>
  <si>
    <t>გრანტები</t>
  </si>
  <si>
    <t>სხვა შემოსავლები</t>
  </si>
  <si>
    <t>შრომის ანაზღაურება</t>
  </si>
  <si>
    <t>საქონელი და მომსახურება</t>
  </si>
  <si>
    <t>პროცენტი</t>
  </si>
  <si>
    <t>საგარეო</t>
  </si>
  <si>
    <t>საშინაო</t>
  </si>
  <si>
    <t>სუბსიდიები</t>
  </si>
  <si>
    <t>სოციალური უზრუნველყოფა</t>
  </si>
  <si>
    <t>სხვა ხარჯები</t>
  </si>
  <si>
    <t>არაფინანსური აქტივების წმინდა ზრდა</t>
  </si>
  <si>
    <t>ზრდა</t>
  </si>
  <si>
    <t>შემცირება</t>
  </si>
  <si>
    <t>ფინანსური აქტივების წმინდა ზრდა</t>
  </si>
  <si>
    <t>ვალდებულებების წმინდა ზრდა</t>
  </si>
  <si>
    <t>ფულად საკრედიტო ორგანოები</t>
  </si>
  <si>
    <t>სხვა ვალდებულებები</t>
  </si>
  <si>
    <t>სხვა კრედიტორული დავალიანება</t>
  </si>
  <si>
    <t>აღება</t>
  </si>
  <si>
    <t>დაფარვა</t>
  </si>
  <si>
    <t>ეროვნული ბანკი</t>
  </si>
  <si>
    <t>კომერციული ბანკები</t>
  </si>
  <si>
    <t>ბალანსი</t>
  </si>
  <si>
    <t>ტრადიციული დეფიციტი (ვალდებულებები)</t>
  </si>
  <si>
    <t>საგარეო ვალის პროცენტის მომსახურება</t>
  </si>
  <si>
    <t>საშინაო ხარჯები</t>
  </si>
  <si>
    <t>ტრადიციული დეფიციტი (საკასო)</t>
  </si>
  <si>
    <t>პირველადი დეფიციტი (ვალდებულებები)</t>
  </si>
  <si>
    <t>პირველადი დეფიციტი (საკასო)</t>
  </si>
  <si>
    <t>მთავრობის საგარეო ვალი, მლნ აშშ დოლარი</t>
  </si>
  <si>
    <t>მთავრობის საშინაო ვალი, მლნ ლარი</t>
  </si>
  <si>
    <t>მიმდინარე ანგარიში</t>
  </si>
  <si>
    <t>საქონლის ექსპორტი</t>
  </si>
  <si>
    <t>საქონლის იმპორტი</t>
  </si>
  <si>
    <t>მომსახურების ექსპორტი</t>
  </si>
  <si>
    <t>მომსახურების იმპორტი</t>
  </si>
  <si>
    <t>მომსახურეთა ხელფასი</t>
  </si>
  <si>
    <t>პროცენტების გადახდა</t>
  </si>
  <si>
    <t>კაპიტალის და ფინანსური ანგარიში</t>
  </si>
  <si>
    <t>საბანკო სისტემა</t>
  </si>
  <si>
    <t>რეზერვების ცვლილება (- ზრდა)</t>
  </si>
  <si>
    <t>წმინდა უცხოური აქტივები</t>
  </si>
  <si>
    <t>უცხოური აქტივები</t>
  </si>
  <si>
    <t>უცხოური ვალდებულებები</t>
  </si>
  <si>
    <t>საშინაო აქტივები</t>
  </si>
  <si>
    <t>მთავრობის წმინდა დავალიანება</t>
  </si>
  <si>
    <t>ეკონომიკის დანარჩენი სექტორის დავალიანება</t>
  </si>
  <si>
    <t>სხვა მუხლები წმინდა</t>
  </si>
  <si>
    <t>ნაღდი ფული ბანკებს გარეთ</t>
  </si>
  <si>
    <t>დეპოზიტები ეროვნულ ვალუტაში</t>
  </si>
  <si>
    <t>დეპოზიტები უცხოურ ვალუტაში</t>
  </si>
  <si>
    <t>ეროვნული ბანკის ანგარიშები</t>
  </si>
  <si>
    <t>ოფიციალური საერთთაშორისო რეზერვი</t>
  </si>
  <si>
    <t>სხვა უცხოური აქტივები</t>
  </si>
  <si>
    <t>მთავრობის სასესხო დავალიანება</t>
  </si>
  <si>
    <t>მთავრობის დეპოზიტები</t>
  </si>
  <si>
    <t>ნაღდი ფული მიმოქცევაში</t>
  </si>
  <si>
    <t>სავალდებულო რეზერვი</t>
  </si>
  <si>
    <t>ნაშთი საკორესპონდენტო და სხვა ანგარიშებზე</t>
  </si>
  <si>
    <t>მონაცემები</t>
  </si>
  <si>
    <t>ეროვნული ანგარიშები მლნ. ლარი</t>
  </si>
  <si>
    <t>ნომინალური</t>
  </si>
  <si>
    <t>რეალური</t>
  </si>
  <si>
    <t>სახელმწიფო ფინანსები, მლნ. ლარი</t>
  </si>
  <si>
    <t>საშემოსავლო გადასახადი</t>
  </si>
  <si>
    <t>მოგების გადასახადი</t>
  </si>
  <si>
    <t>დღგ</t>
  </si>
  <si>
    <t>ტერიტორიაზე</t>
  </si>
  <si>
    <t>იმპორტზე</t>
  </si>
  <si>
    <t>აქციზი</t>
  </si>
  <si>
    <t>საბაჟო</t>
  </si>
  <si>
    <t>ქონების გადასახდი</t>
  </si>
  <si>
    <t>მიწა</t>
  </si>
  <si>
    <t xml:space="preserve">სხვა </t>
  </si>
  <si>
    <t>სხვა გადასახადები</t>
  </si>
  <si>
    <t>სახელმწიფო ბიუჯეტი</t>
  </si>
  <si>
    <t>ადგილობრივი ბიუჯეტები</t>
  </si>
  <si>
    <t>არასაბიუჯეტო სექტორი</t>
  </si>
  <si>
    <t>ხელფასი</t>
  </si>
  <si>
    <t>ძირითადი თანხა</t>
  </si>
  <si>
    <t>პროცენტის დავალიანება</t>
  </si>
  <si>
    <t>დეპოზიტებზე არსებული ნაშთის ცვლილება (+ ზრდა)</t>
  </si>
  <si>
    <t>ხარჯების მიხედვით დავალიანებების წმინდა ცვლილება _x000D_
(-შემცირება)</t>
  </si>
  <si>
    <t>მომსახრების ბალანსი</t>
  </si>
  <si>
    <t>წმინდა მიმდინარე ტრანსფერტები</t>
  </si>
  <si>
    <t>მლნ ლარი,</t>
  </si>
  <si>
    <r>
      <t xml:space="preserve">ფართო ფული </t>
    </r>
    <r>
      <rPr>
        <sz val="10"/>
        <rFont val="Arial"/>
        <family val="2"/>
      </rPr>
      <t>M</t>
    </r>
    <r>
      <rPr>
        <sz val="10"/>
        <rFont val="LitNusx"/>
        <family val="2"/>
      </rPr>
      <t>3</t>
    </r>
  </si>
  <si>
    <r>
      <t xml:space="preserve">ფართო ფული </t>
    </r>
    <r>
      <rPr>
        <sz val="10"/>
        <rFont val="Arial"/>
        <family val="2"/>
      </rPr>
      <t>M</t>
    </r>
    <r>
      <rPr>
        <sz val="10"/>
        <rFont val="LitNusx"/>
        <family val="2"/>
      </rPr>
      <t>2</t>
    </r>
  </si>
  <si>
    <t>ბანკების წმინდა დავალიანება</t>
  </si>
  <si>
    <t>წმინდა უცხოური აქტივები (მლნ აშშ დოლარი)</t>
  </si>
  <si>
    <t>მთავრობის წმინდა დავალიანება კომერციული ბანკებიდან</t>
  </si>
  <si>
    <t>ფასები სავალუტო კურსი, საპროცენტო განაკვეთები</t>
  </si>
  <si>
    <t>სამომხმარებლო ფასების ინდექსი საშუალო პერიოდისთვის</t>
  </si>
  <si>
    <t>ინფლაცია საშუალო პერიოდისთვის, %</t>
  </si>
  <si>
    <t>სამომხმარებლო ფასების ინდექსი პერიოდის ბოლოს</t>
  </si>
  <si>
    <t>ინფლაცია პერიოდის ბოლოს, %</t>
  </si>
  <si>
    <t>მშპ-ს დეფლატორი 2001=100</t>
  </si>
  <si>
    <t>მშპ-ს დეფლატორის პროცენტული ცვლილება</t>
  </si>
  <si>
    <t>იმპორტის ფასების ინდექსი (2001=100)</t>
  </si>
  <si>
    <t>ეფექტური საბაჟო ტარიფის ცვლილება, %</t>
  </si>
  <si>
    <t>ფასების ინდექსი აშშ-ში (1982-84=100)</t>
  </si>
  <si>
    <t>ფასების ინდექსი აშშ-ში (2001=100)</t>
  </si>
  <si>
    <t>ინფლაცია აშშ-ში,</t>
  </si>
  <si>
    <t>იმპორტის მსოფლიო ფასების ინდექსი (2001 =100)</t>
  </si>
  <si>
    <t xml:space="preserve">პროცენტული ცვლილება </t>
  </si>
  <si>
    <t>მსოფლიო სამომხმარებლო ფასების ინდექსი (2001 = 100)</t>
  </si>
  <si>
    <t>მსოფლიო ინფლაცია, %</t>
  </si>
  <si>
    <t>მსოფლოი მშპ-ს ინდეხსი (2001 = 100)</t>
  </si>
  <si>
    <t>მსოფლიო მშპ-ს ზრდა, %</t>
  </si>
  <si>
    <t>საავალუტო კურსის ინდექსი (2001=100)</t>
  </si>
  <si>
    <t>პროცენტული ცვლილება</t>
  </si>
  <si>
    <t>სავალუტო კურსი საშუალო პერიოდისთვის</t>
  </si>
  <si>
    <t>სავალუტო კურსი პერიოდის ბოლოს</t>
  </si>
  <si>
    <t>საშუალო წლიური საპროცენტო განაკვეთი დეპოზიტებზე, ლარში.</t>
  </si>
  <si>
    <t>საშუალო წლიური საპროცენტო განაკვეთი სესხებზე, ლარში</t>
  </si>
  <si>
    <t>საპროცენტო განაკვეთების განფენა, ეროვნ. ვალუტაში %</t>
  </si>
  <si>
    <t>აშშ-ს საპროცენტო განაკვეთი სესხებზე</t>
  </si>
  <si>
    <t>მთავრობის და ერ. ბანკის საგარეო ვალი, მლნ აშშ დოლარი</t>
  </si>
  <si>
    <t>საპროცენტო განაკვეთი მთავრობის საგარეო ვალზე</t>
  </si>
  <si>
    <t>ამორტიზაცია პროცენტულად ვალთან</t>
  </si>
  <si>
    <t>საპროცენტო განაკვეთი მთავრობის საშინაო ვალზე</t>
  </si>
  <si>
    <t>კერძო სექტორის წმინდა საგარეო დავალიანება, მლნ აშშ დოლარი</t>
  </si>
  <si>
    <t>საპროცენტო განაკვეთი კერძო საგარეო ვალზე</t>
  </si>
  <si>
    <t>მოსახლეობა, ათ კაცი</t>
  </si>
  <si>
    <t>დასაქმებულთა რაოდენობა, ათ კაცი</t>
  </si>
  <si>
    <t>დასაქმებულთა რაოდენობა, მლნ კაც-სთ</t>
  </si>
  <si>
    <t>შედეგები</t>
  </si>
  <si>
    <t>მთავრობის საგარეო ვალის ამორტიზაცია და პროცენტის დავალიანების დაფარვა მლნ ლარი.</t>
  </si>
  <si>
    <t>მთავრობის საგარეო ვალის ამორტიზაცია, დარიცხვა, მლნ ლარი.</t>
  </si>
  <si>
    <t>ნაერთი ბიუჯეტის ხარჯები (ვალდებულებები), მლნ ლარი.</t>
  </si>
  <si>
    <t>ნაერთი ბიუჯეტის შემოსავლები, მლნ ლარი.</t>
  </si>
  <si>
    <t xml:space="preserve">ნაშთები კომერციული ბანკების საკორესპონდენტო ანგარიშებზე, მლნ ლარი. </t>
  </si>
  <si>
    <t>ნაღდი ფული მიმოქცევაში, მლნ ლარი.</t>
  </si>
  <si>
    <t>მთავრობის სამომხმარებლო ხარჯები, მლნ ლარი.</t>
  </si>
  <si>
    <t>კერძო სამომხმარებლო ხარჯები, მლნ ლარი.</t>
  </si>
  <si>
    <t>ბანკებს გარეთ არსებული ნაღდი ფული, მლნ ლარი.</t>
  </si>
  <si>
    <t>სამომხმარებლო ფასების ინდექსი, (2001 = 100)</t>
  </si>
  <si>
    <t>სამომხმარებლო ფასების ინდექსი პერიოდის ბოლოს (2001 = 100)</t>
  </si>
  <si>
    <t>მსოფლიო სამომხმარებლო ფასების ინდექსი (2001 =100)</t>
  </si>
  <si>
    <t>მთავრობის კაპიტალური შემოსავლები, მლნ ლარი.</t>
  </si>
  <si>
    <t>დეპოზიტები ეროვნულ ვალუტაში, მლნ ლარი.</t>
  </si>
  <si>
    <t>მთავრობის წმინდა დავალიანება საბანკო სისტემის მიმართ, მლნ ლარი.</t>
  </si>
  <si>
    <t>მთავრობის ვალი ეროვნული ბანკის მიმართ, მლნ ლარი.</t>
  </si>
  <si>
    <t>ეკონომიკის დანარჩენი სექტორის დავალიანება, მლნ ლარი.</t>
  </si>
  <si>
    <t>კომერციული ბანკების წმინდა დავალიანება ეროვნული ბანკის მიმართ, მლნ ლარი.</t>
  </si>
  <si>
    <t>მთავრობის საშინაო ვალი, მლნ ლარი.</t>
  </si>
  <si>
    <t>ხარჯების დავალიანების ცვლილება რეზიდენტების მიმართ, მლნ ლარი (- შემცირება)</t>
  </si>
  <si>
    <t>საგარეო ვალის პროცენტის დავალიანების ცვლილება, მლნ ლარი (- შემცირება)</t>
  </si>
  <si>
    <t>მთლიანი საერთაშორისო რეზერვების ცვლილება, მლნ ლარი</t>
  </si>
  <si>
    <t>საგარეო ვალების ჩამორიცხვა, მლნ ლარი.</t>
  </si>
  <si>
    <t>ბიუჯეტისდან გაცემული გრანტები, მლნ ლარი.</t>
  </si>
  <si>
    <t>ბიუჯეტის ხარჯები საქონეზე და მომსახურებაზე, მლნ ლარი</t>
  </si>
  <si>
    <t>მომსახურეთა ხელფასი, მლნ ლარი.</t>
  </si>
  <si>
    <t>ნაერთი ბიუჯეტის სხვა ხარჯები, მლნ ლარი</t>
  </si>
  <si>
    <t>სოციალური უზრუნველყოფის ხარჯები ნაერთი ბიუჯეტიდან, მლნ ლარი</t>
  </si>
  <si>
    <t>ნაერთი ბიუჯეტის ხარჯები ხელფასზე, მლნ ლარი</t>
  </si>
  <si>
    <t>საბანკო სისტემის უცხოური აქტივები, მლნ ლარი</t>
  </si>
  <si>
    <t>ცომერციული ბანკების უცხოური აქტივები, მლნ ლარი</t>
  </si>
  <si>
    <t>მთავრობის საშინაო ფინანსური აქტივების ზრდა, მლნ ლარი</t>
  </si>
  <si>
    <t>მთავრობის საშინაო ფინანსური აქტივების შემცირება, მლნ ლარი</t>
  </si>
  <si>
    <t>მთავრობის საგარეო ფინანსური აქტივების ზრდა, მლნ ლარი</t>
  </si>
  <si>
    <t>მთავრობის საგარეო ფინანსური აქტივების შემცირება, მლნ ლარი</t>
  </si>
  <si>
    <t>დეპოზიტები უცხოურ ვალუტაში, მლნ ლარი.</t>
  </si>
  <si>
    <t>მთავრობის საგარეო ვალი, მლნ აშშ დოლარი.</t>
  </si>
  <si>
    <t>საბანკო სისტემის საგარეო ვალდებულებები, მლნ ლარი.</t>
  </si>
  <si>
    <t>ეროვნული ბანკის საგარეო ვალდებულებები, მლნ ლარი.</t>
  </si>
  <si>
    <t>მთავრიბის დეპოზიტების ცვლილება კომერციულ ბანკებში, მლნ ლარი</t>
  </si>
  <si>
    <t>მთავრიბის დეპოზიტების ცვლილება ეროვნულ ბანკში, მლნ ლარი</t>
  </si>
  <si>
    <t>მთავრობის დეპოზიტები ეროვნულ ბანკში, მლნ ლარი</t>
  </si>
  <si>
    <t>მთლიანი საერთაშორისო რეზერვები, მლნ ლარი</t>
  </si>
  <si>
    <t>ნაერთი ბიუჯეტის შემოსავლები გრანტებიდან, მლნ ლარი.</t>
  </si>
  <si>
    <t>საქონლის იმპორტი, მლნ ლარი.</t>
  </si>
  <si>
    <t>საქონლის რეალური იმპორტი, მლნ ლარი.</t>
  </si>
  <si>
    <t>მომსახურების იმპორტი, მლნ ლარი.</t>
  </si>
  <si>
    <t>მომსახურების რეალური იმპორტი, მლნ ლარი.</t>
  </si>
  <si>
    <t>მთავრობის საგარეო ვალის პროცენტის მომსახურების ხარჯები, მლნ აშშ დოლარი</t>
  </si>
  <si>
    <t>მთავრობის საშინაო ვალის პროცენტის მომსახურების ხარჯები, მლნ ლარი.</t>
  </si>
  <si>
    <t>კერძო სექტორის საგარეო ვალის პროცენტის მომსახურების ხარჯები, მლნ ლარი.</t>
  </si>
  <si>
    <t>მთავრობის კაპიტალური ხარჯები, არა ფინანსური აქტივების შეძენა, მლნ ლარი.</t>
  </si>
  <si>
    <t>კერძო სექტორის საინვესტიციო ხარჯები, მლნ ლარი.</t>
  </si>
  <si>
    <t>რელური კერძო ინვესტიციები, მლნ ლარი.</t>
  </si>
  <si>
    <r>
      <t xml:space="preserve">ფართო ფული </t>
    </r>
    <r>
      <rPr>
        <sz val="10"/>
        <rFont val="Cambria"/>
        <family val="1"/>
      </rPr>
      <t>M</t>
    </r>
    <r>
      <rPr>
        <sz val="10"/>
        <rFont val="LitNusx"/>
        <family val="2"/>
      </rPr>
      <t>2,მლნ ლარი.</t>
    </r>
  </si>
  <si>
    <r>
      <t xml:space="preserve">ფართო ფული </t>
    </r>
    <r>
      <rPr>
        <sz val="10"/>
        <rFont val="Cambria"/>
        <family val="1"/>
      </rPr>
      <t>M</t>
    </r>
    <r>
      <rPr>
        <sz val="10"/>
        <rFont val="LitNusx"/>
        <family val="2"/>
      </rPr>
      <t>3, მლნ ლარი.</t>
    </r>
  </si>
  <si>
    <t>სარეზერვო ფული, მლნ ლარი.</t>
  </si>
  <si>
    <t>მთავრობის ეროვნული ბანკის კრედიტის ცვლილება, მლნ ლარი.</t>
  </si>
  <si>
    <t>მთავრობის კერძო სექტორის კრედიტის ცვლილება, მლნ ლარი.</t>
  </si>
  <si>
    <t>საბანკო სექტორის წნინდა უცხოური აქტივები, მლნ ლარი.</t>
  </si>
  <si>
    <t>ეროვნული ბანკის წნინდა უცხოური აქტივები, მლნ ლარი.</t>
  </si>
  <si>
    <t>საბანკო სისტემის საგარეო ვალის ცვლილება მლნ ლარი.</t>
  </si>
  <si>
    <t>მთავრობის საგარეო ვალის ცვლილება, მლნ ლარი.</t>
  </si>
  <si>
    <t>კერძო სექტორის საგარეო ვალის ცვლილება, მლნ ლარი.</t>
  </si>
  <si>
    <t>კერძო სექტორის საგარეო ვალი, მლნ აშშ დოლარი</t>
  </si>
  <si>
    <t>ნაერთი ბიუჯეტის წმინდა სესხები/ვალები, მლნ ლარი.</t>
  </si>
  <si>
    <t>ნაერთი ბიუჯეტის საოპერაციო სალდო, მლნ ლარი.</t>
  </si>
  <si>
    <t>ნაერთი ბიუჯეტის სხვა შემოსავლები, მლნ ლარი.</t>
  </si>
  <si>
    <t>ეროვნული ბანკის სხვა საგარეო აქტივები, მლნ ლარი.</t>
  </si>
  <si>
    <t>საბანკო სისტემის სხვა წმინდა მუხლები, მლნ ლარი.</t>
  </si>
  <si>
    <t>ეროვნული ბანკის სხვა წმინდა მუხლები, მლნ ლარი.</t>
  </si>
  <si>
    <t>საბანკო სისტემის საოპერაციო ბალანსი, მლნ ლარი.</t>
  </si>
  <si>
    <t>კომერციული ბანკების საოპერაციო ბალანსი, მლნ ლარი.</t>
  </si>
  <si>
    <t>ეროვნული ბანკის საოპერაციო ბალანსი, მლნ ლარი.</t>
  </si>
  <si>
    <t>იმპორტის ფასების ინდექსი, (2001 = 100)</t>
  </si>
  <si>
    <t>იმპორტის მსოფლიო ფასების ინდექსი, (2001 = 100)</t>
  </si>
  <si>
    <t>მშპ-ს დეფლატორი, 2001 = 1.</t>
  </si>
  <si>
    <t>საბანკო სისტემის წნინდა უცხოური აქტივების გადაფასება, მლნ ლარი.</t>
  </si>
  <si>
    <t>ეროვნული ბანკის წნინდა უცხოური აქტივების გადაფასება, მლნ ლარი.</t>
  </si>
  <si>
    <t>სავალდებულო რეზერვები, მლნ ლარი.</t>
  </si>
  <si>
    <t>ნაერთი ბიუჯეტის ხარჯები სუბსიდიებზე, მლნ ლარი.</t>
  </si>
  <si>
    <t>პირდაპირი გადასახადები, მლნ ლარი.</t>
  </si>
  <si>
    <t>არაპირდაპირი გადასახადები, მლნ ლარი.</t>
  </si>
  <si>
    <t>ტრანსფერტები უცხოეთიდან კერძო სექტორზე, მლნ ლარი.</t>
  </si>
  <si>
    <t>გადასახადები ხელფასზე, მლნ ლარი.</t>
  </si>
  <si>
    <t>საქონლის ექსპორტი, მლნ ლარი.</t>
  </si>
  <si>
    <t>საქონლის რეალური ექსპორტი, მლნ ლარი.</t>
  </si>
  <si>
    <t>მომსახურების ექსპორტი, მლნ ლარი.</t>
  </si>
  <si>
    <t>მომსახურების რეალური ექსპორტი, მლნ ლარი.</t>
  </si>
  <si>
    <t>ნომინალური მშპ, მლნ ლარი.</t>
  </si>
  <si>
    <t>მსოფლიო მშპ-ს ინდექსი (2001 = 100)</t>
  </si>
  <si>
    <t>რელური მშპ, მლნ ლარი.</t>
  </si>
  <si>
    <t>მთავრობის საგარეო ვალის ამორტიზაცია, პროცენტულად მშპ-სთან</t>
  </si>
  <si>
    <t>მთავრობის კაპიტალური შემოსავლები, პროცენტულად მშპ-სთან</t>
  </si>
  <si>
    <t>ინფლაცია საშუალო პერიოდზე</t>
  </si>
  <si>
    <t>ინფლაცია პერიოდის ბოლოს</t>
  </si>
  <si>
    <t>მსოფლიო ინფლაცია</t>
  </si>
  <si>
    <t>საშინაო ხარჯების დავალიანების ცვლილება რეზიდენტებზე, პროცენტულად მშპ-სთან</t>
  </si>
  <si>
    <t>საგარეო ვალის პროცენტის დავალიანების ცვლილება, პროცენტულად მშპ-სთან</t>
  </si>
  <si>
    <t>საგარეო ვალების ჩამორიცხვა, პროცენტულად მშპ-სთან</t>
  </si>
  <si>
    <t>იმპორტის მსოფლიო ფასების ინდექსის ცვლილება</t>
  </si>
  <si>
    <t>ბიუჯეტისდან გაცემული გრანტები, პროცენტულად მშპ-სთან</t>
  </si>
  <si>
    <t>მომსახურეთა ხელფასი, პროცენტულად მშპ-სთან</t>
  </si>
  <si>
    <t>ბიუჯეტის სხვა ხარჯები, პროცენტულად მშპ-სთან</t>
  </si>
  <si>
    <t>სავალუტო კურსი საშუალო პერიდისთვის, ლარი/აშშ დოლარი</t>
  </si>
  <si>
    <t>სავალუტო კურსი პერიდის ბოლოს, ლარი/აშშ დოლარი</t>
  </si>
  <si>
    <t>სოციალური უზრუნველყოფის ხარჯები ბიუჯეტიდან, პროცენტულად მშპ-სთან</t>
  </si>
  <si>
    <t>ბიუჯეტის ხარჯები ხელფასზე, პროცენტულად მშპ-სთან</t>
  </si>
  <si>
    <t>მთავრობის საშინაო ფინანსური აქტივების ზრდა, პროცენტულად მშპ-სთან</t>
  </si>
  <si>
    <t>მთავრობის საშინაო ფინანსური აქტივების შემცირება, პროცენტულად მშპ-სთან</t>
  </si>
  <si>
    <t>მთავრობის საგარეო ფინანსური აქტივების ზრდა, პროცენტულად მშპ-სთან</t>
  </si>
  <si>
    <t>მთავრობის საგარეო ფინანსური აქტივების შემცირება, პროცენტულად მშპ-სთან</t>
  </si>
  <si>
    <t>ეროვნული ბანკის საგარეო ვალდებულებები, პროცენტული ცვლილება</t>
  </si>
  <si>
    <t>მთავრობის დეპოზიტების ცვლილება კომერციულ ბანკებში, პროცენტულად მშპ-სთან</t>
  </si>
  <si>
    <t>მთავრობის დეპოზიტების ცვლილება ეროვნულ ბანკში, პროცენტულად მშპ-სთან</t>
  </si>
  <si>
    <t>მთავრობის არასაკასო ოპერაციები საშინაო ვალზე, მლნ ლარი</t>
  </si>
  <si>
    <t>მთავრობის არასაკასო ოპერაციები საგარეო ვალზე, მლნ ლარი</t>
  </si>
  <si>
    <t>მთლიანი საერთაშორისო რეზერვების პროცენტული ცვლილება</t>
  </si>
  <si>
    <t>ეკონომიკური ზრდა, %</t>
  </si>
  <si>
    <t>ბიუჯეტის შემოსავლები გრანტებიდან, პროცენტულად მშპ-სთან</t>
  </si>
  <si>
    <t>მსოფლიო ეკონომიკის ზრდა, %</t>
  </si>
  <si>
    <t>საპროცენტო განაკვეთები დეპოზიტებზე, %</t>
  </si>
  <si>
    <t>ეფექტური საპროცენტო განაკვეთი მთავრობის საგარეო ვალზე %</t>
  </si>
  <si>
    <t>ეფექტური საპროცენტო განაკვეთი მთავრობის საშინაო ვალზე %</t>
  </si>
  <si>
    <t>საპროცენტო განაკვეთები სესხებზე, %</t>
  </si>
  <si>
    <t>ეფექტური საპროცენტო განაკვეთი კერძო საგარეო ვალზე %</t>
  </si>
  <si>
    <t>მთავრობის კაპიტალური ხარჯები, არა ფინანსური აქტივების შეძენა, პროცენტულად მშპ-სთან</t>
  </si>
  <si>
    <t>მთავრობის ეროვნული ბანკის კრედიტის ცვლილება, პროცენტულად მშპ-სთან</t>
  </si>
  <si>
    <t>მთავრობის კერძო სექტორის კრედიტის ცვლილება, პროცენტულად მშპ-სთან</t>
  </si>
  <si>
    <t>მთავრობის არასაგადასახადო შემოსავლები, პროცენტულად მშპ-სთან</t>
  </si>
  <si>
    <t>ეროვნული ბანკის სხვა ფინანსური აქტივები, პროცენტულად მშპ-სთან</t>
  </si>
  <si>
    <t>კომერციული ბანკების საოპერაციო ბალანსი, პროცენტულად მშპ-სთან</t>
  </si>
  <si>
    <t>ეროვნული ბანკის საოპერაციო ბალანსი, პროცენტულად მშპ-სთან</t>
  </si>
  <si>
    <t>სავალდებულო რეზერვები, პროცენტულად მშპ-სთან</t>
  </si>
  <si>
    <t>სუბსიდიები, პროცენტულად მშპ-სთან</t>
  </si>
  <si>
    <t>პირდაპირი გადასახადები, პროცენტულად მშპ-სთან</t>
  </si>
  <si>
    <t>არაპირდაპირი გადასახადები, პროცენტულად მშპ-სთან</t>
  </si>
  <si>
    <t>ტრანსფერტები უცხოეთიდან კერძო სექტორზე, პროცენტულად მშპ-სთან</t>
  </si>
  <si>
    <t>რეალური გადასახადები ხელფასზე, პროცენტულად მშპ-სთან</t>
  </si>
  <si>
    <t>ნაშთები კომერციული ბანკების საკორესპონდენტო ანგარიშებზე, დამატებითი ფაქტორი</t>
  </si>
  <si>
    <t>ბანკებს გარეთ არსებული ნაღდი ფული, დამატებითი ფაქტორი</t>
  </si>
  <si>
    <t>საბანკო სისტემის საგარეო ვალდებულებები, დამატებითი ფაქტორი</t>
  </si>
  <si>
    <t>საქონლის რეალური იმპორტი, დამატებითი ფაქტორი</t>
  </si>
  <si>
    <t>მომსახურების რეალური იმპორტი, დამატებითი ფაქტორი</t>
  </si>
  <si>
    <t>ფართო ფული M2, დამატებითი ფაქტორი</t>
  </si>
  <si>
    <t>ფართო ფული M3, დამატებითი ფაქტორი</t>
  </si>
  <si>
    <t>საქონლის რეალური ექსპორტი, დამატებითი ფაქტორი</t>
  </si>
  <si>
    <t>მომსახურების რეალური ექსპორტი, დამატებითი ფაქტორი</t>
  </si>
  <si>
    <t>საგადსახდელო ბალანსი</t>
  </si>
  <si>
    <t>დეპოზიტური კორპორაციების მიმოხილვა</t>
  </si>
  <si>
    <t>მუშაკთა შრომის ანაზღაურება</t>
  </si>
  <si>
    <t>reluri kerZo investiciebi, damatebiTi faqtori</t>
  </si>
  <si>
    <t>naerTi ბიუჯეტი</t>
  </si>
  <si>
    <t>T</t>
  </si>
  <si>
    <t>wlebi</t>
  </si>
  <si>
    <t>ერ. ბანკის საგარეო ვალი,</t>
  </si>
  <si>
    <t>(Baseline Scenario)</t>
  </si>
  <si>
    <t>Actual</t>
  </si>
  <si>
    <t>Expected</t>
  </si>
  <si>
    <t>Forecast</t>
  </si>
  <si>
    <t>million USD</t>
  </si>
  <si>
    <t>Reserve money</t>
  </si>
  <si>
    <t>Broad money M3</t>
  </si>
  <si>
    <t>Broad money M2</t>
  </si>
  <si>
    <t>Memorandum items</t>
  </si>
  <si>
    <t>(Percent of GDP)</t>
  </si>
  <si>
    <t>Appendix #1.5</t>
  </si>
  <si>
    <t>Depository Corporations Survey</t>
  </si>
  <si>
    <t>(Million GEL)</t>
  </si>
  <si>
    <t>Net foreign assets</t>
  </si>
  <si>
    <t>Foreign assets</t>
  </si>
  <si>
    <t>Foreign liabilities</t>
  </si>
  <si>
    <t>Domestic assets</t>
  </si>
  <si>
    <t>Net claims on the general government</t>
  </si>
  <si>
    <t>Net claims on the rest of the economy</t>
  </si>
  <si>
    <t>Other items (net)</t>
  </si>
  <si>
    <t>Currency outside of banks</t>
  </si>
  <si>
    <t>Domestic currency deposits</t>
  </si>
  <si>
    <t>Foreign currency deposits</t>
  </si>
  <si>
    <t>Velocity of money M3</t>
  </si>
  <si>
    <t>Velocity of money M2</t>
  </si>
  <si>
    <t>Coefficient of dolarization</t>
  </si>
  <si>
    <t>Money multiplier M3</t>
  </si>
  <si>
    <t>Money multiplier M2</t>
  </si>
  <si>
    <t>Credit to the private sector as a percent of GDP</t>
  </si>
  <si>
    <t>(Percentage change relative to previous year)</t>
  </si>
  <si>
    <t>Appendix #1.6</t>
  </si>
  <si>
    <t xml:space="preserve">Centarl Bank Survey </t>
  </si>
  <si>
    <t>Gross International reserves</t>
  </si>
  <si>
    <t>Other Foreign Assets</t>
  </si>
  <si>
    <t>Claims on the general government</t>
  </si>
  <si>
    <t>Government deposits</t>
  </si>
  <si>
    <t>Net claims on commercial banks</t>
  </si>
  <si>
    <t>Other items net</t>
  </si>
  <si>
    <t>Currency in circulation</t>
  </si>
  <si>
    <t>Required reserves</t>
  </si>
  <si>
    <t>Balances on corresponding accounts</t>
  </si>
  <si>
    <t xml:space="preserve"> in months of imports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</si>
</sst>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0.0000"/>
    <numFmt numFmtId="165" formatCode="0.0%"/>
    <numFmt numFmtId="167" formatCode="0.0"/>
    <numFmt numFmtId="168" formatCode="0.00000"/>
    <numFmt numFmtId="169" formatCode="#,##0.0"/>
    <numFmt numFmtId="172" formatCode="0.000%"/>
    <numFmt numFmtId="173" formatCode="0.000000"/>
    <numFmt numFmtId="174" formatCode="0.000000000000000000"/>
  </numFmts>
  <fonts count="36">
    <font>
      <sz val="10"/>
      <name val="Arial"/>
    </font>
    <font>
      <sz val="10"/>
      <name val="Arial"/>
      <family val="2"/>
      <charset val="204"/>
    </font>
    <font>
      <b/>
      <sz val="11"/>
      <name val="LitNusx"/>
      <family val="2"/>
    </font>
    <font>
      <sz val="10"/>
      <name val="LitNusx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LitNusx"/>
      <family val="2"/>
    </font>
    <font>
      <sz val="10"/>
      <name val="LitNusx"/>
      <family val="2"/>
    </font>
    <font>
      <b/>
      <sz val="10"/>
      <name val="LitNusx"/>
      <family val="2"/>
    </font>
    <font>
      <sz val="14"/>
      <name val="Arial"/>
      <family val="2"/>
    </font>
    <font>
      <sz val="10"/>
      <name val="Cambria"/>
      <family val="1"/>
    </font>
    <font>
      <sz val="10"/>
      <color indexed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0"/>
      <color rgb="FF0070C0"/>
      <name val="Arial"/>
      <family val="2"/>
    </font>
    <font>
      <b/>
      <sz val="14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9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2" applyNumberFormat="0" applyAlignment="0" applyProtection="0"/>
    <xf numFmtId="0" fontId="20" fillId="21" borderId="13" applyNumberFormat="0" applyAlignment="0" applyProtection="0"/>
    <xf numFmtId="43" fontId="4" fillId="0" borderId="0" applyFont="0" applyFill="0" applyBorder="0" applyAlignment="0" applyProtection="0"/>
    <xf numFmtId="0" fontId="21" fillId="0" borderId="0" applyProtection="0"/>
    <xf numFmtId="0" fontId="22" fillId="0" borderId="0" applyNumberFormat="0" applyFill="0" applyBorder="0" applyAlignment="0" applyProtection="0"/>
    <xf numFmtId="2" fontId="21" fillId="0" borderId="0" applyProtection="0"/>
    <xf numFmtId="0" fontId="23" fillId="4" borderId="0" applyNumberFormat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Protection="0"/>
    <xf numFmtId="0" fontId="27" fillId="7" borderId="12" applyNumberFormat="0" applyAlignment="0" applyProtection="0"/>
    <xf numFmtId="0" fontId="28" fillId="0" borderId="17" applyNumberFormat="0" applyFill="0" applyAlignment="0" applyProtection="0"/>
    <xf numFmtId="0" fontId="29" fillId="22" borderId="0" applyNumberFormat="0" applyBorder="0" applyAlignment="0" applyProtection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23" borderId="18" applyNumberFormat="0" applyFont="0" applyAlignment="0" applyProtection="0"/>
    <xf numFmtId="0" fontId="30" fillId="20" borderId="19" applyNumberFormat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31" fillId="0" borderId="0" applyNumberFormat="0" applyFill="0" applyBorder="0" applyAlignment="0" applyProtection="0"/>
    <xf numFmtId="0" fontId="21" fillId="0" borderId="20" applyProtection="0"/>
    <xf numFmtId="0" fontId="32" fillId="0" borderId="0" applyNumberFormat="0" applyFill="0" applyBorder="0" applyAlignment="0" applyProtection="0"/>
    <xf numFmtId="0" fontId="13" fillId="0" borderId="0"/>
  </cellStyleXfs>
  <cellXfs count="133">
    <xf numFmtId="0" fontId="0" fillId="0" borderId="0" xfId="0"/>
    <xf numFmtId="0" fontId="2" fillId="0" borderId="0" xfId="0" applyFont="1"/>
    <xf numFmtId="2" fontId="0" fillId="0" borderId="0" xfId="0" applyNumberFormat="1"/>
    <xf numFmtId="0" fontId="3" fillId="0" borderId="0" xfId="0" applyFont="1" applyAlignment="1">
      <alignment horizontal="right"/>
    </xf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2" xfId="0" applyFont="1" applyBorder="1" applyAlignment="1">
      <alignment horizontal="right"/>
    </xf>
    <xf numFmtId="167" fontId="0" fillId="0" borderId="0" xfId="0" applyNumberFormat="1"/>
    <xf numFmtId="0" fontId="0" fillId="0" borderId="0" xfId="0" applyNumberFormat="1"/>
    <xf numFmtId="165" fontId="5" fillId="0" borderId="0" xfId="2" applyNumberFormat="1" applyFont="1"/>
    <xf numFmtId="167" fontId="5" fillId="0" borderId="0" xfId="0" applyNumberFormat="1" applyFont="1"/>
    <xf numFmtId="0" fontId="5" fillId="0" borderId="0" xfId="0" applyFont="1"/>
    <xf numFmtId="2" fontId="5" fillId="0" borderId="0" xfId="0" applyNumberFormat="1" applyFont="1"/>
    <xf numFmtId="0" fontId="6" fillId="0" borderId="0" xfId="0" applyFont="1"/>
    <xf numFmtId="0" fontId="4" fillId="0" borderId="0" xfId="0" applyFont="1"/>
    <xf numFmtId="0" fontId="8" fillId="0" borderId="0" xfId="0" applyFont="1"/>
    <xf numFmtId="10" fontId="0" fillId="0" borderId="0" xfId="2" applyNumberFormat="1" applyFont="1"/>
    <xf numFmtId="167" fontId="5" fillId="0" borderId="0" xfId="0" applyNumberFormat="1" applyFont="1" applyBorder="1"/>
    <xf numFmtId="0" fontId="5" fillId="0" borderId="0" xfId="0" applyFont="1" applyBorder="1"/>
    <xf numFmtId="0" fontId="9" fillId="0" borderId="0" xfId="0" applyFont="1" applyAlignment="1">
      <alignment horizontal="centerContinuous"/>
    </xf>
    <xf numFmtId="167" fontId="5" fillId="0" borderId="2" xfId="0" applyNumberFormat="1" applyFont="1" applyBorder="1"/>
    <xf numFmtId="0" fontId="5" fillId="0" borderId="2" xfId="0" applyFont="1" applyBorder="1"/>
    <xf numFmtId="2" fontId="5" fillId="0" borderId="0" xfId="0" applyNumberFormat="1" applyFont="1" applyBorder="1"/>
    <xf numFmtId="165" fontId="5" fillId="0" borderId="2" xfId="2" applyNumberFormat="1" applyFont="1" applyBorder="1"/>
    <xf numFmtId="167" fontId="4" fillId="0" borderId="0" xfId="0" applyNumberFormat="1" applyFont="1"/>
    <xf numFmtId="165" fontId="5" fillId="0" borderId="0" xfId="2" applyNumberFormat="1" applyFont="1" applyBorder="1"/>
    <xf numFmtId="0" fontId="4" fillId="0" borderId="0" xfId="0" applyFont="1" applyBorder="1"/>
    <xf numFmtId="0" fontId="0" fillId="0" borderId="3" xfId="0" applyBorder="1"/>
    <xf numFmtId="0" fontId="3" fillId="0" borderId="5" xfId="0" applyFont="1" applyBorder="1" applyAlignment="1">
      <alignment horizontal="right"/>
    </xf>
    <xf numFmtId="0" fontId="0" fillId="0" borderId="4" xfId="0" applyBorder="1"/>
    <xf numFmtId="165" fontId="5" fillId="0" borderId="4" xfId="2" applyNumberFormat="1" applyFont="1" applyBorder="1"/>
    <xf numFmtId="167" fontId="5" fillId="0" borderId="4" xfId="0" applyNumberFormat="1" applyFont="1" applyBorder="1"/>
    <xf numFmtId="0" fontId="5" fillId="0" borderId="4" xfId="0" applyFont="1" applyBorder="1"/>
    <xf numFmtId="165" fontId="5" fillId="0" borderId="5" xfId="2" applyNumberFormat="1" applyFont="1" applyBorder="1"/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165" fontId="5" fillId="0" borderId="0" xfId="2" applyNumberFormat="1" applyFont="1" applyAlignment="1">
      <alignment horizontal="right"/>
    </xf>
    <xf numFmtId="168" fontId="0" fillId="0" borderId="0" xfId="0" applyNumberFormat="1"/>
    <xf numFmtId="165" fontId="5" fillId="0" borderId="0" xfId="2" applyNumberFormat="1" applyFont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2" fontId="4" fillId="0" borderId="0" xfId="0" applyNumberFormat="1" applyFont="1"/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169" fontId="0" fillId="0" borderId="0" xfId="2" applyNumberFormat="1" applyFont="1"/>
    <xf numFmtId="0" fontId="3" fillId="0" borderId="0" xfId="0" applyFont="1" applyBorder="1"/>
    <xf numFmtId="169" fontId="0" fillId="0" borderId="0" xfId="0" applyNumberFormat="1" applyBorder="1"/>
    <xf numFmtId="169" fontId="5" fillId="0" borderId="0" xfId="0" applyNumberFormat="1" applyFont="1" applyBorder="1"/>
    <xf numFmtId="0" fontId="7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0" fillId="0" borderId="6" xfId="0" applyBorder="1"/>
    <xf numFmtId="167" fontId="5" fillId="0" borderId="6" xfId="0" applyNumberFormat="1" applyFont="1" applyBorder="1"/>
    <xf numFmtId="165" fontId="5" fillId="0" borderId="6" xfId="2" applyNumberFormat="1" applyFont="1" applyBorder="1"/>
    <xf numFmtId="165" fontId="5" fillId="0" borderId="7" xfId="2" applyNumberFormat="1" applyFont="1" applyBorder="1"/>
    <xf numFmtId="0" fontId="5" fillId="0" borderId="6" xfId="0" applyFont="1" applyBorder="1"/>
    <xf numFmtId="0" fontId="5" fillId="0" borderId="1" xfId="0" applyFont="1" applyBorder="1"/>
    <xf numFmtId="0" fontId="3" fillId="0" borderId="7" xfId="0" applyFont="1" applyBorder="1" applyAlignment="1">
      <alignment horizontal="right"/>
    </xf>
    <xf numFmtId="0" fontId="0" fillId="0" borderId="1" xfId="0" applyBorder="1" applyAlignment="1"/>
    <xf numFmtId="0" fontId="0" fillId="0" borderId="8" xfId="0" applyBorder="1"/>
    <xf numFmtId="169" fontId="5" fillId="0" borderId="4" xfId="0" applyNumberFormat="1" applyFont="1" applyBorder="1"/>
    <xf numFmtId="2" fontId="11" fillId="0" borderId="0" xfId="0" applyNumberFormat="1" applyFont="1"/>
    <xf numFmtId="0" fontId="4" fillId="0" borderId="0" xfId="0" applyFont="1" applyAlignment="1">
      <alignment horizontal="left" indent="2"/>
    </xf>
    <xf numFmtId="169" fontId="5" fillId="0" borderId="0" xfId="0" applyNumberFormat="1" applyFont="1"/>
    <xf numFmtId="0" fontId="0" fillId="0" borderId="9" xfId="0" applyBorder="1"/>
    <xf numFmtId="0" fontId="0" fillId="0" borderId="10" xfId="0" applyBorder="1"/>
    <xf numFmtId="169" fontId="5" fillId="0" borderId="10" xfId="0" applyNumberFormat="1" applyFont="1" applyBorder="1"/>
    <xf numFmtId="168" fontId="11" fillId="0" borderId="0" xfId="0" applyNumberFormat="1" applyFont="1"/>
    <xf numFmtId="0" fontId="4" fillId="0" borderId="0" xfId="0" applyFont="1" applyBorder="1" applyAlignment="1"/>
    <xf numFmtId="0" fontId="5" fillId="0" borderId="0" xfId="0" applyNumberFormat="1" applyFont="1" applyBorder="1"/>
    <xf numFmtId="0" fontId="5" fillId="0" borderId="0" xfId="2" applyNumberFormat="1" applyFont="1"/>
    <xf numFmtId="164" fontId="0" fillId="0" borderId="0" xfId="0" applyNumberFormat="1"/>
    <xf numFmtId="0" fontId="8" fillId="0" borderId="0" xfId="0" applyFont="1" applyAlignment="1"/>
    <xf numFmtId="0" fontId="4" fillId="0" borderId="0" xfId="0" applyFont="1" applyBorder="1" applyAlignment="1">
      <alignment horizontal="centerContinuous"/>
    </xf>
    <xf numFmtId="9" fontId="5" fillId="0" borderId="0" xfId="2" applyNumberFormat="1" applyFont="1" applyAlignment="1">
      <alignment horizontal="right"/>
    </xf>
    <xf numFmtId="165" fontId="5" fillId="0" borderId="1" xfId="2" applyNumberFormat="1" applyFont="1" applyFill="1" applyBorder="1"/>
    <xf numFmtId="10" fontId="0" fillId="0" borderId="0" xfId="0" applyNumberFormat="1"/>
    <xf numFmtId="173" fontId="0" fillId="0" borderId="0" xfId="0" applyNumberFormat="1"/>
    <xf numFmtId="0" fontId="5" fillId="0" borderId="0" xfId="2" applyNumberFormat="1" applyFont="1" applyBorder="1"/>
    <xf numFmtId="172" fontId="0" fillId="0" borderId="0" xfId="2" applyNumberFormat="1" applyFont="1"/>
    <xf numFmtId="0" fontId="1" fillId="0" borderId="0" xfId="0" applyFont="1"/>
    <xf numFmtId="0" fontId="4" fillId="0" borderId="4" xfId="0" applyFont="1" applyBorder="1" applyAlignment="1"/>
    <xf numFmtId="2" fontId="5" fillId="0" borderId="4" xfId="0" applyNumberFormat="1" applyFont="1" applyBorder="1"/>
    <xf numFmtId="0" fontId="5" fillId="0" borderId="4" xfId="2" applyNumberFormat="1" applyFont="1" applyBorder="1"/>
    <xf numFmtId="165" fontId="5" fillId="0" borderId="4" xfId="2" applyNumberFormat="1" applyFont="1" applyBorder="1" applyAlignment="1">
      <alignment horizontal="right"/>
    </xf>
    <xf numFmtId="0" fontId="0" fillId="0" borderId="0" xfId="0"/>
    <xf numFmtId="0" fontId="4" fillId="0" borderId="10" xfId="0" applyFont="1" applyBorder="1" applyAlignment="1"/>
    <xf numFmtId="165" fontId="5" fillId="0" borderId="10" xfId="2" applyNumberFormat="1" applyFont="1" applyBorder="1"/>
    <xf numFmtId="167" fontId="5" fillId="0" borderId="10" xfId="0" applyNumberFormat="1" applyFont="1" applyBorder="1"/>
    <xf numFmtId="0" fontId="5" fillId="0" borderId="10" xfId="0" applyFont="1" applyBorder="1"/>
    <xf numFmtId="2" fontId="5" fillId="0" borderId="10" xfId="0" applyNumberFormat="1" applyFont="1" applyBorder="1"/>
    <xf numFmtId="0" fontId="3" fillId="0" borderId="11" xfId="0" applyFont="1" applyBorder="1" applyAlignment="1">
      <alignment horizontal="right"/>
    </xf>
    <xf numFmtId="165" fontId="5" fillId="0" borderId="11" xfId="2" applyNumberFormat="1" applyFont="1" applyBorder="1"/>
    <xf numFmtId="0" fontId="5" fillId="0" borderId="10" xfId="2" applyNumberFormat="1" applyFont="1" applyBorder="1"/>
    <xf numFmtId="165" fontId="5" fillId="0" borderId="10" xfId="2" applyNumberFormat="1" applyFont="1" applyBorder="1" applyAlignment="1">
      <alignment horizontal="right"/>
    </xf>
    <xf numFmtId="169" fontId="0" fillId="0" borderId="0" xfId="0" applyNumberFormat="1"/>
    <xf numFmtId="11" fontId="0" fillId="0" borderId="0" xfId="0" applyNumberFormat="1"/>
    <xf numFmtId="165" fontId="0" fillId="0" borderId="0" xfId="0" applyNumberFormat="1"/>
    <xf numFmtId="0" fontId="4" fillId="0" borderId="6" xfId="0" applyFont="1" applyBorder="1" applyAlignment="1"/>
    <xf numFmtId="2" fontId="5" fillId="0" borderId="6" xfId="0" applyNumberFormat="1" applyFont="1" applyBorder="1"/>
    <xf numFmtId="169" fontId="5" fillId="0" borderId="6" xfId="0" applyNumberFormat="1" applyFont="1" applyBorder="1"/>
    <xf numFmtId="165" fontId="5" fillId="0" borderId="6" xfId="2" applyNumberFormat="1" applyFont="1" applyBorder="1" applyAlignment="1">
      <alignment horizontal="right"/>
    </xf>
    <xf numFmtId="0" fontId="5" fillId="0" borderId="6" xfId="2" applyNumberFormat="1" applyFont="1" applyBorder="1"/>
    <xf numFmtId="165" fontId="0" fillId="0" borderId="2" xfId="0" applyNumberFormat="1" applyBorder="1"/>
    <xf numFmtId="165" fontId="0" fillId="0" borderId="1" xfId="0" applyNumberFormat="1" applyBorder="1"/>
    <xf numFmtId="0" fontId="4" fillId="0" borderId="0" xfId="0" applyNumberFormat="1" applyFont="1"/>
    <xf numFmtId="174" fontId="0" fillId="0" borderId="0" xfId="0" applyNumberFormat="1"/>
    <xf numFmtId="165" fontId="0" fillId="0" borderId="6" xfId="0" applyNumberFormat="1" applyBorder="1"/>
    <xf numFmtId="2" fontId="34" fillId="0" borderId="0" xfId="0" applyNumberFormat="1" applyFont="1"/>
    <xf numFmtId="2" fontId="34" fillId="0" borderId="0" xfId="0" applyNumberFormat="1" applyFont="1" applyAlignment="1"/>
    <xf numFmtId="10" fontId="34" fillId="0" borderId="0" xfId="2" applyNumberFormat="1" applyFont="1"/>
    <xf numFmtId="164" fontId="34" fillId="0" borderId="0" xfId="0" applyNumberFormat="1" applyFont="1"/>
    <xf numFmtId="169" fontId="34" fillId="0" borderId="0" xfId="2" applyNumberFormat="1" applyFont="1"/>
    <xf numFmtId="3" fontId="0" fillId="0" borderId="0" xfId="0" applyNumberFormat="1"/>
    <xf numFmtId="0" fontId="4" fillId="0" borderId="0" xfId="0" applyFont="1" applyAlignment="1">
      <alignment horizontal="right"/>
    </xf>
    <xf numFmtId="0" fontId="35" fillId="0" borderId="0" xfId="0" applyFont="1" applyAlignment="1">
      <alignment horizontal="centerContinuous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2"/>
    </xf>
    <xf numFmtId="0" fontId="4" fillId="0" borderId="2" xfId="0" applyFont="1" applyBorder="1" applyAlignment="1">
      <alignment horizontal="left" indent="1"/>
    </xf>
  </cellXfs>
  <cellStyles count="99">
    <cellStyle name="_Bok2" xfId="6"/>
    <cellStyle name="_detail" xfId="7"/>
    <cellStyle name="_FNS" xfId="8"/>
    <cellStyle name="_IIP20073" xfId="9"/>
    <cellStyle name="_IIP-Banki 2007Q1" xfId="10"/>
    <cellStyle name="_IIP-Bnk2006-08new" xfId="11"/>
    <cellStyle name="_IIP-new" xfId="12"/>
    <cellStyle name="_IIP-SM" xfId="13"/>
    <cellStyle name="_MSX+INV" xfId="14"/>
    <cellStyle name="_Sheet1" xfId="15"/>
    <cellStyle name="_Sheet1_1" xfId="16"/>
    <cellStyle name="_Sheet1_1_FNS" xfId="17"/>
    <cellStyle name="_Sheet1_1_IIP-Bnk2006-08new" xfId="18"/>
    <cellStyle name="_Sheet1_1_Sheet1" xfId="19"/>
    <cellStyle name="_Sheet1_1_Sheet2" xfId="20"/>
    <cellStyle name="_Sheet1_1_Sheet3" xfId="21"/>
    <cellStyle name="_Sheet1_1_SM" xfId="22"/>
    <cellStyle name="_Sheet1_2" xfId="23"/>
    <cellStyle name="_Sheet1_FNS" xfId="24"/>
    <cellStyle name="_Sheet1_IIP-Bnk2006-08new" xfId="25"/>
    <cellStyle name="_Sheet1_Sheet1" xfId="26"/>
    <cellStyle name="_Sheet1_Sheet1_1" xfId="27"/>
    <cellStyle name="_Sheet1_Sheet2" xfId="28"/>
    <cellStyle name="_Sheet1_Sheet2_1" xfId="29"/>
    <cellStyle name="_Sheet1_Sheet3" xfId="30"/>
    <cellStyle name="_Sheet1_Sheet3_1" xfId="31"/>
    <cellStyle name="_Sheet1_Sheet3_IIP-Bnk2006-08new" xfId="32"/>
    <cellStyle name="_Sheet1_SM" xfId="33"/>
    <cellStyle name="_Sheet1_SM_1" xfId="34"/>
    <cellStyle name="_Sheet2" xfId="35"/>
    <cellStyle name="_Sheet3" xfId="36"/>
    <cellStyle name="_Sheet4" xfId="37"/>
    <cellStyle name="_Sheet5" xfId="38"/>
    <cellStyle name="_Sheet5_1" xfId="39"/>
    <cellStyle name="_SM" xfId="40"/>
    <cellStyle name="20% - Accent1 2" xfId="41"/>
    <cellStyle name="20% - Accent2 2" xfId="42"/>
    <cellStyle name="20% - Accent3 2" xfId="43"/>
    <cellStyle name="20% - Accent4 2" xfId="44"/>
    <cellStyle name="20% - Accent5 2" xfId="45"/>
    <cellStyle name="20% - Accent6 2" xfId="46"/>
    <cellStyle name="40% - Accent1 2" xfId="47"/>
    <cellStyle name="40% - Accent2 2" xfId="48"/>
    <cellStyle name="40% - Accent3 2" xfId="49"/>
    <cellStyle name="40% - Accent4 2" xfId="50"/>
    <cellStyle name="40% - Accent5 2" xfId="51"/>
    <cellStyle name="40% - Accent6 2" xfId="52"/>
    <cellStyle name="60% - Accent1 2" xfId="53"/>
    <cellStyle name="60% - Accent2 2" xfId="54"/>
    <cellStyle name="60% - Accent3 2" xfId="55"/>
    <cellStyle name="60% - Accent4 2" xfId="56"/>
    <cellStyle name="60% - Accent5 2" xfId="57"/>
    <cellStyle name="60% - Accent6 2" xfId="58"/>
    <cellStyle name="Accent1 2" xfId="59"/>
    <cellStyle name="Accent2 2" xfId="60"/>
    <cellStyle name="Accent3 2" xfId="61"/>
    <cellStyle name="Accent4 2" xfId="62"/>
    <cellStyle name="Accent5 2" xfId="63"/>
    <cellStyle name="Accent6 2" xfId="64"/>
    <cellStyle name="Bad 2" xfId="65"/>
    <cellStyle name="Calculation 2" xfId="66"/>
    <cellStyle name="Check Cell 2" xfId="67"/>
    <cellStyle name="Comma 2" xfId="68"/>
    <cellStyle name="Date" xfId="69"/>
    <cellStyle name="Explanatory Text 2" xfId="70"/>
    <cellStyle name="Fixed" xfId="71"/>
    <cellStyle name="Good 2" xfId="72"/>
    <cellStyle name="Heading 1 2" xfId="73"/>
    <cellStyle name="Heading 2 2" xfId="74"/>
    <cellStyle name="Heading 3 2" xfId="75"/>
    <cellStyle name="Heading 4 2" xfId="76"/>
    <cellStyle name="HEADING1" xfId="77"/>
    <cellStyle name="HEADING2" xfId="78"/>
    <cellStyle name="Input 2" xfId="79"/>
    <cellStyle name="Linked Cell 2" xfId="80"/>
    <cellStyle name="Neutral 2" xfId="81"/>
    <cellStyle name="Normal" xfId="0" builtinId="0"/>
    <cellStyle name="Normal 10" xfId="5"/>
    <cellStyle name="Normal 2" xfId="1"/>
    <cellStyle name="Normal 2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 9" xfId="89"/>
    <cellStyle name="Note 2" xfId="90"/>
    <cellStyle name="Output 2" xfId="91"/>
    <cellStyle name="Percent" xfId="2" builtinId="5"/>
    <cellStyle name="Percent 2" xfId="93"/>
    <cellStyle name="Percent 3" xfId="92"/>
    <cellStyle name="Style 1" xfId="3"/>
    <cellStyle name="Style 1 2" xfId="4"/>
    <cellStyle name="Style 1 3" xfId="94"/>
    <cellStyle name="Title 2" xfId="95"/>
    <cellStyle name="Total 2" xfId="96"/>
    <cellStyle name="Warning Text 2" xfId="97"/>
    <cellStyle name="Обычный_taxes (2)" xfId="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C264"/>
  <sheetViews>
    <sheetView zoomScaleNormal="100" workbookViewId="0">
      <pane xSplit="2" ySplit="1" topLeftCell="C227" activePane="bottomRight" state="frozen"/>
      <selection pane="topRight" activeCell="C1" sqref="C1"/>
      <selection pane="bottomLeft" activeCell="A2" sqref="A2"/>
      <selection pane="bottomRight" activeCell="C254" sqref="C254"/>
    </sheetView>
  </sheetViews>
  <sheetFormatPr defaultRowHeight="12.75"/>
  <cols>
    <col min="1" max="1" width="62.42578125" customWidth="1"/>
    <col min="2" max="2" width="10.5703125" customWidth="1"/>
    <col min="3" max="15" width="9.140625" customWidth="1"/>
    <col min="18" max="18" width="9.28515625" bestFit="1" customWidth="1"/>
    <col min="19" max="24" width="9.28515625" style="91" customWidth="1"/>
  </cols>
  <sheetData>
    <row r="1" spans="1:26" ht="15">
      <c r="A1" s="1" t="s">
        <v>340</v>
      </c>
      <c r="C1">
        <v>1995</v>
      </c>
      <c r="D1">
        <v>1996</v>
      </c>
      <c r="E1">
        <v>1997</v>
      </c>
      <c r="F1">
        <v>1998</v>
      </c>
      <c r="G1">
        <v>1999</v>
      </c>
      <c r="H1">
        <v>2000</v>
      </c>
      <c r="I1">
        <v>2001</v>
      </c>
      <c r="J1">
        <v>2002</v>
      </c>
      <c r="K1">
        <v>2003</v>
      </c>
      <c r="L1">
        <v>2004</v>
      </c>
      <c r="M1">
        <v>2005</v>
      </c>
      <c r="N1">
        <v>2006</v>
      </c>
      <c r="O1" s="16">
        <v>2007</v>
      </c>
      <c r="P1" s="16">
        <v>2008</v>
      </c>
      <c r="Q1" s="16">
        <v>2009</v>
      </c>
      <c r="R1" s="16">
        <v>2010</v>
      </c>
      <c r="S1" s="16">
        <v>2011</v>
      </c>
      <c r="T1" s="16">
        <v>2012</v>
      </c>
      <c r="U1" s="16">
        <v>2013</v>
      </c>
      <c r="V1" s="16">
        <v>2014</v>
      </c>
      <c r="W1" s="16">
        <v>2015</v>
      </c>
      <c r="X1" s="16">
        <v>2016</v>
      </c>
      <c r="Y1" s="16">
        <v>2017</v>
      </c>
    </row>
    <row r="2" spans="1:26">
      <c r="K2" s="2"/>
      <c r="L2" s="2"/>
      <c r="M2" s="2"/>
      <c r="N2" s="2"/>
      <c r="O2" s="2"/>
      <c r="P2" s="2"/>
    </row>
    <row r="3" spans="1:26" ht="15">
      <c r="A3" s="1" t="s">
        <v>341</v>
      </c>
      <c r="I3" s="2"/>
    </row>
    <row r="4" spans="1:26" ht="13.5">
      <c r="A4" s="42" t="s">
        <v>342</v>
      </c>
      <c r="I4" s="2"/>
    </row>
    <row r="5" spans="1:26" ht="13.5">
      <c r="A5" s="43" t="s">
        <v>270</v>
      </c>
      <c r="C5" s="2">
        <f t="shared" ref="C5:S5" si="0">C17+C14-C11-C8</f>
        <v>2318.8380206166671</v>
      </c>
      <c r="D5" s="2">
        <f t="shared" si="0"/>
        <v>3777.7044768221258</v>
      </c>
      <c r="E5" s="2">
        <f t="shared" si="0"/>
        <v>4755.5705786343815</v>
      </c>
      <c r="F5" s="2">
        <f t="shared" si="0"/>
        <v>4533.3243762379234</v>
      </c>
      <c r="G5" s="2">
        <f t="shared" si="0"/>
        <v>5348.4998861480108</v>
      </c>
      <c r="H5" s="2">
        <f t="shared" si="0"/>
        <v>5295.1028788436188</v>
      </c>
      <c r="I5" s="2">
        <f t="shared" si="0"/>
        <v>5503.8162149387063</v>
      </c>
      <c r="J5" s="2">
        <f t="shared" si="0"/>
        <v>6231.4156340043228</v>
      </c>
      <c r="K5" s="2">
        <f t="shared" si="0"/>
        <v>6930.8766058931269</v>
      </c>
      <c r="L5" s="2">
        <f t="shared" si="0"/>
        <v>7886.1834000378658</v>
      </c>
      <c r="M5" s="2">
        <f t="shared" si="0"/>
        <v>9118.0194708765321</v>
      </c>
      <c r="N5" s="2">
        <f t="shared" si="0"/>
        <v>11962.804201844297</v>
      </c>
      <c r="O5" s="2">
        <f t="shared" si="0"/>
        <v>14649.415459036823</v>
      </c>
      <c r="P5" s="2">
        <f t="shared" si="0"/>
        <v>18284.794027305787</v>
      </c>
      <c r="Q5" s="2">
        <f t="shared" si="0"/>
        <v>17608.936298019467</v>
      </c>
      <c r="R5" s="2">
        <f t="shared" si="0"/>
        <v>18426.657997784205</v>
      </c>
      <c r="S5" s="2">
        <f t="shared" si="0"/>
        <v>20738.623426931928</v>
      </c>
      <c r="T5" s="2">
        <f>T17+T14-T11-T8</f>
        <v>21819.617115485336</v>
      </c>
      <c r="U5" s="2">
        <f t="shared" ref="U5:X5" si="1">U17+U14-U11-U8</f>
        <v>22274.602490539532</v>
      </c>
      <c r="V5" s="2">
        <f t="shared" si="1"/>
        <v>24283.419133175637</v>
      </c>
      <c r="W5" s="2">
        <f t="shared" si="1"/>
        <v>25418.998232038037</v>
      </c>
      <c r="X5" s="2">
        <f t="shared" si="1"/>
        <v>26485.994960368029</v>
      </c>
      <c r="Y5" s="2"/>
    </row>
    <row r="6" spans="1:26" ht="13.5">
      <c r="A6" s="45" t="s">
        <v>271</v>
      </c>
      <c r="B6" t="s">
        <v>56</v>
      </c>
      <c r="C6" s="2">
        <f t="shared" ref="C6:S6" si="2">C63+C66</f>
        <v>223.87499999999997</v>
      </c>
      <c r="D6" s="2">
        <f t="shared" si="2"/>
        <v>495.18700000000007</v>
      </c>
      <c r="E6" s="2">
        <f t="shared" si="2"/>
        <v>631.76533100000017</v>
      </c>
      <c r="F6" s="2">
        <f t="shared" si="2"/>
        <v>536.23496499999987</v>
      </c>
      <c r="G6" s="2">
        <f t="shared" si="2"/>
        <v>612.34761500000002</v>
      </c>
      <c r="H6" s="2">
        <f t="shared" si="2"/>
        <v>462.10820800000022</v>
      </c>
      <c r="I6" s="2">
        <f t="shared" si="2"/>
        <v>550.24399999999991</v>
      </c>
      <c r="J6" s="2">
        <f t="shared" si="2"/>
        <v>621.43623428000046</v>
      </c>
      <c r="K6" s="2">
        <f t="shared" si="2"/>
        <v>600.23437372000012</v>
      </c>
      <c r="L6" s="2">
        <f t="shared" si="2"/>
        <v>742.50793564000014</v>
      </c>
      <c r="M6" s="2">
        <f t="shared" si="2"/>
        <v>1113.6703805899995</v>
      </c>
      <c r="N6" s="2">
        <f t="shared" si="2"/>
        <v>1332.2367879000003</v>
      </c>
      <c r="O6" s="2">
        <f t="shared" si="2"/>
        <v>2257.2383289700001</v>
      </c>
      <c r="P6" s="2">
        <f t="shared" si="2"/>
        <v>2622.5000000000005</v>
      </c>
      <c r="Q6" s="2">
        <f t="shared" si="2"/>
        <v>2153.5299572600002</v>
      </c>
      <c r="R6" s="2">
        <f t="shared" si="2"/>
        <v>2258.8000000000002</v>
      </c>
      <c r="S6" s="2">
        <f t="shared" si="2"/>
        <v>2347.1463130699995</v>
      </c>
      <c r="T6" s="2">
        <f>T63+T66</f>
        <v>2500.3120873299999</v>
      </c>
      <c r="U6" s="2">
        <f t="shared" ref="U6:V6" si="3">U63+U66</f>
        <v>2405.9514677799998</v>
      </c>
      <c r="V6" s="2">
        <f t="shared" si="3"/>
        <v>2665.4558968063998</v>
      </c>
      <c r="W6" s="2">
        <f t="shared" ref="W6:X6" si="4">W63+W66</f>
        <v>2804.8326391300002</v>
      </c>
      <c r="X6" s="2">
        <f t="shared" si="4"/>
        <v>3146.9022642199998</v>
      </c>
      <c r="Y6" s="2"/>
    </row>
    <row r="7" spans="1:26" ht="13.5">
      <c r="A7" s="45" t="s">
        <v>272</v>
      </c>
      <c r="B7" t="s">
        <v>57</v>
      </c>
      <c r="C7" s="2">
        <f t="shared" ref="C7:T7" si="5">C5-C6</f>
        <v>2094.9630206166671</v>
      </c>
      <c r="D7" s="2">
        <f t="shared" si="5"/>
        <v>3282.5174768221259</v>
      </c>
      <c r="E7" s="2">
        <f t="shared" si="5"/>
        <v>4123.805247634381</v>
      </c>
      <c r="F7" s="2">
        <f t="shared" si="5"/>
        <v>3997.0894112379237</v>
      </c>
      <c r="G7" s="2">
        <f t="shared" si="5"/>
        <v>4736.1522711480111</v>
      </c>
      <c r="H7" s="2">
        <f t="shared" si="5"/>
        <v>4832.9946708436182</v>
      </c>
      <c r="I7" s="2">
        <f t="shared" si="5"/>
        <v>4953.5722149387066</v>
      </c>
      <c r="J7" s="2">
        <f t="shared" si="5"/>
        <v>5609.9793997243223</v>
      </c>
      <c r="K7" s="2">
        <f t="shared" si="5"/>
        <v>6330.642232173127</v>
      </c>
      <c r="L7" s="2">
        <f t="shared" si="5"/>
        <v>7143.6754643978657</v>
      </c>
      <c r="M7" s="2">
        <f t="shared" si="5"/>
        <v>8004.3490902865324</v>
      </c>
      <c r="N7" s="2">
        <f t="shared" si="5"/>
        <v>10630.567413944296</v>
      </c>
      <c r="O7" s="2">
        <f t="shared" si="5"/>
        <v>12392.177130066822</v>
      </c>
      <c r="P7" s="2">
        <f t="shared" si="5"/>
        <v>15662.294027305787</v>
      </c>
      <c r="Q7" s="2">
        <f t="shared" si="5"/>
        <v>15455.406340759468</v>
      </c>
      <c r="R7" s="2">
        <f t="shared" si="5"/>
        <v>16167.857997784206</v>
      </c>
      <c r="S7" s="2">
        <f t="shared" si="5"/>
        <v>18391.477113861929</v>
      </c>
      <c r="T7" s="2">
        <f t="shared" si="5"/>
        <v>19319.305028155337</v>
      </c>
      <c r="U7" s="2">
        <f t="shared" ref="U7:V7" si="6">U5-U6</f>
        <v>19868.651022759532</v>
      </c>
      <c r="V7" s="2">
        <f t="shared" si="6"/>
        <v>21617.963236369236</v>
      </c>
      <c r="W7" s="2">
        <f t="shared" ref="W7:X7" si="7">W5-W6</f>
        <v>22614.165592908037</v>
      </c>
      <c r="X7" s="2">
        <f t="shared" si="7"/>
        <v>23339.092696148029</v>
      </c>
      <c r="Y7" s="2"/>
    </row>
    <row r="8" spans="1:26" ht="13.5">
      <c r="A8" s="43" t="s">
        <v>265</v>
      </c>
      <c r="C8" s="2">
        <f t="shared" ref="C8:T8" si="8">C9+C10</f>
        <v>715.09999999999991</v>
      </c>
      <c r="D8" s="2">
        <f t="shared" si="8"/>
        <v>826.96092190494153</v>
      </c>
      <c r="E8" s="2">
        <f t="shared" si="8"/>
        <v>885.87825001370709</v>
      </c>
      <c r="F8" s="2">
        <f t="shared" si="8"/>
        <v>1447.6793036220797</v>
      </c>
      <c r="G8" s="2">
        <f t="shared" si="8"/>
        <v>1548.2409657398575</v>
      </c>
      <c r="H8" s="2">
        <f t="shared" si="8"/>
        <v>1664.8395256933791</v>
      </c>
      <c r="I8" s="2">
        <f t="shared" si="8"/>
        <v>2095.9738489904807</v>
      </c>
      <c r="J8" s="2">
        <f t="shared" si="8"/>
        <v>2203.648207804325</v>
      </c>
      <c r="K8" s="2">
        <f t="shared" si="8"/>
        <v>2871.5347693679378</v>
      </c>
      <c r="L8" s="2">
        <f t="shared" si="8"/>
        <v>3560.2542706529425</v>
      </c>
      <c r="M8" s="2">
        <f t="shared" si="8"/>
        <v>4551.7376171666638</v>
      </c>
      <c r="N8" s="2">
        <f t="shared" si="8"/>
        <v>5134.312602961184</v>
      </c>
      <c r="O8" s="2">
        <f t="shared" si="8"/>
        <v>6912.7096120364031</v>
      </c>
      <c r="P8" s="2">
        <f t="shared" si="8"/>
        <v>6475.9131325868912</v>
      </c>
      <c r="Q8" s="2">
        <f t="shared" si="8"/>
        <v>3818.4498742069736</v>
      </c>
      <c r="R8" s="2">
        <f t="shared" si="8"/>
        <v>6017.9848877481245</v>
      </c>
      <c r="S8" s="2">
        <f t="shared" si="8"/>
        <v>8237.0601680716281</v>
      </c>
      <c r="T8" s="2">
        <f t="shared" si="8"/>
        <v>9491.5676563928191</v>
      </c>
      <c r="U8" s="2">
        <f t="shared" ref="U8:X8" si="9">U9+U10</f>
        <v>8044.439870311433</v>
      </c>
      <c r="V8" s="2">
        <f t="shared" si="9"/>
        <v>10132.791922734288</v>
      </c>
      <c r="W8" s="2">
        <f t="shared" si="9"/>
        <v>11957.153378924777</v>
      </c>
      <c r="X8" s="2">
        <f t="shared" si="9"/>
        <v>12865.540960581791</v>
      </c>
      <c r="Y8" s="2"/>
    </row>
    <row r="9" spans="1:26" ht="13.5">
      <c r="A9" s="45" t="s">
        <v>271</v>
      </c>
      <c r="C9" s="2">
        <f t="shared" ref="C9:T9" si="10">C78</f>
        <v>38.799999999999997</v>
      </c>
      <c r="D9" s="2">
        <f t="shared" si="10"/>
        <v>68.900000000000006</v>
      </c>
      <c r="E9" s="2">
        <f t="shared" si="10"/>
        <v>73.399900000000002</v>
      </c>
      <c r="F9" s="2">
        <f t="shared" si="10"/>
        <v>83.152000000000001</v>
      </c>
      <c r="G9" s="2">
        <f t="shared" si="10"/>
        <v>48.7</v>
      </c>
      <c r="H9" s="2">
        <f t="shared" si="10"/>
        <v>58.504000000000033</v>
      </c>
      <c r="I9" s="2">
        <f t="shared" si="10"/>
        <v>71.900000000000006</v>
      </c>
      <c r="J9" s="2">
        <f t="shared" si="10"/>
        <v>78.599999999999994</v>
      </c>
      <c r="K9" s="2">
        <f t="shared" si="10"/>
        <v>189.2</v>
      </c>
      <c r="L9" s="2">
        <f t="shared" si="10"/>
        <v>425.5</v>
      </c>
      <c r="M9" s="2">
        <f t="shared" si="10"/>
        <v>660.2</v>
      </c>
      <c r="N9" s="2">
        <f t="shared" si="10"/>
        <v>879</v>
      </c>
      <c r="O9" s="2">
        <f t="shared" si="10"/>
        <v>1465.2</v>
      </c>
      <c r="P9" s="2">
        <f t="shared" si="10"/>
        <v>1524.3</v>
      </c>
      <c r="Q9" s="2">
        <f t="shared" si="10"/>
        <v>1475.5886796700001</v>
      </c>
      <c r="R9" s="2">
        <f t="shared" si="10"/>
        <v>1540.3</v>
      </c>
      <c r="S9" s="2">
        <f t="shared" si="10"/>
        <v>1869.0555376500004</v>
      </c>
      <c r="T9" s="2">
        <f t="shared" si="10"/>
        <v>1916.1756153200004</v>
      </c>
      <c r="U9" s="2">
        <f>U78</f>
        <v>1391.5280790600004</v>
      </c>
      <c r="V9" s="2">
        <f>V78</f>
        <v>1443.9391523623997</v>
      </c>
      <c r="W9" s="2">
        <f>W78</f>
        <v>1776.3811532100001</v>
      </c>
      <c r="X9" s="2">
        <f>X78</f>
        <v>1728.9751528699999</v>
      </c>
      <c r="Y9" s="2"/>
    </row>
    <row r="10" spans="1:26" ht="13.5">
      <c r="A10" s="45" t="s">
        <v>272</v>
      </c>
      <c r="B10" t="s">
        <v>58</v>
      </c>
      <c r="C10" s="114">
        <v>676.3</v>
      </c>
      <c r="D10" s="114">
        <v>758.06092190494155</v>
      </c>
      <c r="E10" s="114">
        <v>812.47835001370709</v>
      </c>
      <c r="F10" s="114">
        <v>1364.5273036220797</v>
      </c>
      <c r="G10" s="114">
        <v>1499.5409657398575</v>
      </c>
      <c r="H10" s="114">
        <v>1606.3355256933789</v>
      </c>
      <c r="I10" s="114">
        <v>2024.0738489904809</v>
      </c>
      <c r="J10" s="114">
        <v>2125.0482078043251</v>
      </c>
      <c r="K10" s="114">
        <v>2682.334769367938</v>
      </c>
      <c r="L10" s="114">
        <v>3134.7542706529425</v>
      </c>
      <c r="M10" s="114">
        <v>3891.5376171666639</v>
      </c>
      <c r="N10" s="114">
        <v>4255.312602961184</v>
      </c>
      <c r="O10" s="114">
        <v>5447.5096120364033</v>
      </c>
      <c r="P10" s="114">
        <v>4951.613132586891</v>
      </c>
      <c r="Q10" s="114">
        <v>2342.8611945369735</v>
      </c>
      <c r="R10" s="114">
        <v>4477.6848877481243</v>
      </c>
      <c r="S10" s="114">
        <v>6368.0046304216276</v>
      </c>
      <c r="T10" s="114">
        <v>7575.3920410728188</v>
      </c>
      <c r="U10" s="114">
        <v>6652.9117912514321</v>
      </c>
      <c r="V10" s="114">
        <v>8688.8527703718883</v>
      </c>
      <c r="W10" s="114">
        <v>10180.772225714776</v>
      </c>
      <c r="X10" s="114">
        <v>11136.565807711791</v>
      </c>
      <c r="Y10" s="114"/>
    </row>
    <row r="11" spans="1:26" ht="13.5">
      <c r="A11" s="43" t="s">
        <v>260</v>
      </c>
      <c r="B11" t="s">
        <v>59</v>
      </c>
      <c r="C11" s="2">
        <f t="shared" ref="C11:T11" si="11">SUM(C12:C13)</f>
        <v>515.50704181666674</v>
      </c>
      <c r="D11" s="2">
        <f t="shared" si="11"/>
        <v>515.03783861015324</v>
      </c>
      <c r="E11" s="2">
        <f t="shared" si="11"/>
        <v>745.49373385658987</v>
      </c>
      <c r="F11" s="2">
        <f t="shared" si="11"/>
        <v>932.41467396305688</v>
      </c>
      <c r="G11" s="2">
        <f t="shared" si="11"/>
        <v>1128.8437265209932</v>
      </c>
      <c r="H11" s="2">
        <f t="shared" si="11"/>
        <v>1698.4011266067084</v>
      </c>
      <c r="I11" s="2">
        <f t="shared" si="11"/>
        <v>1817.5373165251012</v>
      </c>
      <c r="J11" s="2">
        <f t="shared" si="11"/>
        <v>2218.5904929424978</v>
      </c>
      <c r="K11" s="2">
        <f t="shared" si="11"/>
        <v>2766.8988866331056</v>
      </c>
      <c r="L11" s="2">
        <f t="shared" si="11"/>
        <v>3156.6214985297738</v>
      </c>
      <c r="M11" s="2">
        <f t="shared" si="11"/>
        <v>3965.0476252899753</v>
      </c>
      <c r="N11" s="2">
        <f t="shared" si="11"/>
        <v>4533.2053453989556</v>
      </c>
      <c r="O11" s="2">
        <f t="shared" si="11"/>
        <v>5316.349358574902</v>
      </c>
      <c r="P11" s="2">
        <f t="shared" si="11"/>
        <v>5496.9814965698297</v>
      </c>
      <c r="Q11" s="2">
        <f t="shared" si="11"/>
        <v>5357.6329629620177</v>
      </c>
      <c r="R11" s="2">
        <f t="shared" si="11"/>
        <v>7238.0694952301174</v>
      </c>
      <c r="S11" s="2">
        <f t="shared" si="11"/>
        <v>8875.4069297695714</v>
      </c>
      <c r="T11" s="2">
        <f t="shared" si="11"/>
        <v>9983.445924382866</v>
      </c>
      <c r="U11" s="2">
        <f t="shared" ref="U11:X11" si="12">SUM(U12:U13)</f>
        <v>11992.438024954507</v>
      </c>
      <c r="V11" s="2">
        <f t="shared" si="12"/>
        <v>12522.328331627692</v>
      </c>
      <c r="W11" s="2">
        <f t="shared" si="12"/>
        <v>14143.96843678621</v>
      </c>
      <c r="X11" s="2">
        <f t="shared" si="12"/>
        <v>14867.239773435542</v>
      </c>
      <c r="Y11" s="2"/>
      <c r="Z11" s="2"/>
    </row>
    <row r="12" spans="1:26" ht="13.5">
      <c r="A12" s="45" t="s">
        <v>261</v>
      </c>
      <c r="B12" s="16" t="s">
        <v>146</v>
      </c>
      <c r="C12" s="2">
        <f>C121*C237</f>
        <v>373.06551034444453</v>
      </c>
      <c r="D12" s="2">
        <f t="shared" ref="D12:W12" si="13">D121*D237</f>
        <v>391.30852369218661</v>
      </c>
      <c r="E12" s="2">
        <f t="shared" si="13"/>
        <v>488.36425139716687</v>
      </c>
      <c r="F12" s="2">
        <f t="shared" si="13"/>
        <v>423.90572938342973</v>
      </c>
      <c r="G12" s="2">
        <f t="shared" si="13"/>
        <v>690.10358393216768</v>
      </c>
      <c r="H12" s="2">
        <f t="shared" si="13"/>
        <v>986.81640423440933</v>
      </c>
      <c r="I12" s="2">
        <f t="shared" si="13"/>
        <v>1051.0209996175925</v>
      </c>
      <c r="J12" s="2">
        <f t="shared" si="13"/>
        <v>1323.8390612950495</v>
      </c>
      <c r="K12" s="2">
        <f t="shared" si="13"/>
        <v>1782.2749541009453</v>
      </c>
      <c r="L12" s="2">
        <f t="shared" si="13"/>
        <v>2093.2891828415072</v>
      </c>
      <c r="M12" s="2">
        <f t="shared" si="13"/>
        <v>2668.9533609806208</v>
      </c>
      <c r="N12" s="2">
        <f t="shared" si="13"/>
        <v>2960.7577646826376</v>
      </c>
      <c r="O12" s="2">
        <f t="shared" si="13"/>
        <v>3488.5846319981483</v>
      </c>
      <c r="P12" s="2">
        <f t="shared" si="13"/>
        <v>3618.4895712288157</v>
      </c>
      <c r="Q12" s="2">
        <f t="shared" si="13"/>
        <v>3163.254655756969</v>
      </c>
      <c r="R12" s="2">
        <f t="shared" si="13"/>
        <v>4388.501685266242</v>
      </c>
      <c r="S12" s="2">
        <f t="shared" si="13"/>
        <v>5488.6692783004492</v>
      </c>
      <c r="T12" s="2">
        <f t="shared" si="13"/>
        <v>5783.2155533608675</v>
      </c>
      <c r="U12" s="2">
        <f t="shared" si="13"/>
        <v>7062.2034402765221</v>
      </c>
      <c r="V12" s="2">
        <f t="shared" si="13"/>
        <v>7192.1439343573247</v>
      </c>
      <c r="W12" s="2">
        <f t="shared" si="13"/>
        <v>7033.7739980653696</v>
      </c>
      <c r="X12" s="2">
        <f t="shared" ref="X12" si="14">X121*X237</f>
        <v>6936.1313927361543</v>
      </c>
      <c r="Y12" s="2"/>
      <c r="Z12" s="2"/>
    </row>
    <row r="13" spans="1:26" ht="13.5">
      <c r="A13" s="45" t="s">
        <v>262</v>
      </c>
      <c r="B13" s="16" t="s">
        <v>147</v>
      </c>
      <c r="C13" s="2">
        <f>C124*C237</f>
        <v>142.44153147222224</v>
      </c>
      <c r="D13" s="2">
        <f t="shared" ref="D13:W13" si="15">D124*D237</f>
        <v>123.72931491796662</v>
      </c>
      <c r="E13" s="2">
        <f t="shared" si="15"/>
        <v>257.129482459423</v>
      </c>
      <c r="F13" s="2">
        <f t="shared" si="15"/>
        <v>508.50894457962715</v>
      </c>
      <c r="G13" s="2">
        <f t="shared" si="15"/>
        <v>438.74014258882545</v>
      </c>
      <c r="H13" s="2">
        <f t="shared" si="15"/>
        <v>711.5847223722991</v>
      </c>
      <c r="I13" s="2">
        <f t="shared" si="15"/>
        <v>766.51631690750878</v>
      </c>
      <c r="J13" s="2">
        <f t="shared" si="15"/>
        <v>894.75143164744816</v>
      </c>
      <c r="K13" s="2">
        <f t="shared" si="15"/>
        <v>984.62393253216055</v>
      </c>
      <c r="L13" s="2">
        <f t="shared" si="15"/>
        <v>1063.3323156882668</v>
      </c>
      <c r="M13" s="2">
        <f t="shared" si="15"/>
        <v>1296.0942643093542</v>
      </c>
      <c r="N13" s="2">
        <f t="shared" si="15"/>
        <v>1572.447580716318</v>
      </c>
      <c r="O13" s="2">
        <f t="shared" si="15"/>
        <v>1827.7647265767539</v>
      </c>
      <c r="P13" s="2">
        <f t="shared" si="15"/>
        <v>1878.4919253410144</v>
      </c>
      <c r="Q13" s="2">
        <f t="shared" si="15"/>
        <v>2194.3783072050487</v>
      </c>
      <c r="R13" s="2">
        <f t="shared" si="15"/>
        <v>2849.5678099638753</v>
      </c>
      <c r="S13" s="2">
        <f t="shared" si="15"/>
        <v>3386.7376514691227</v>
      </c>
      <c r="T13" s="2">
        <f t="shared" si="15"/>
        <v>4200.2303710219985</v>
      </c>
      <c r="U13" s="2">
        <f t="shared" si="15"/>
        <v>4930.2345846779854</v>
      </c>
      <c r="V13" s="2">
        <f t="shared" si="15"/>
        <v>5330.1843972703673</v>
      </c>
      <c r="W13" s="2">
        <f t="shared" si="15"/>
        <v>7110.1944387208405</v>
      </c>
      <c r="X13" s="2">
        <f t="shared" ref="X13" si="16">X124*X237</f>
        <v>7931.1083806993875</v>
      </c>
      <c r="Y13" s="2"/>
      <c r="Z13" s="2"/>
    </row>
    <row r="14" spans="1:26" ht="13.5">
      <c r="A14" s="43" t="s">
        <v>263</v>
      </c>
      <c r="B14" t="s">
        <v>60</v>
      </c>
      <c r="C14" s="2">
        <f t="shared" ref="C14:T14" si="17">SUM(C15:C16)</f>
        <v>1052.4450624333335</v>
      </c>
      <c r="D14" s="2">
        <f t="shared" si="17"/>
        <v>1251.2278304646964</v>
      </c>
      <c r="E14" s="2">
        <f t="shared" si="17"/>
        <v>1832.0158179556622</v>
      </c>
      <c r="F14" s="2">
        <f t="shared" si="17"/>
        <v>1891.3156318744468</v>
      </c>
      <c r="G14" s="2">
        <f t="shared" si="17"/>
        <v>2356.8886306843383</v>
      </c>
      <c r="H14" s="2">
        <f t="shared" si="17"/>
        <v>2615.2866608048398</v>
      </c>
      <c r="I14" s="2">
        <f t="shared" si="17"/>
        <v>2743.3292706507609</v>
      </c>
      <c r="J14" s="2">
        <f t="shared" si="17"/>
        <v>3197.6283747189586</v>
      </c>
      <c r="K14" s="2">
        <f t="shared" si="17"/>
        <v>4005.2174805282039</v>
      </c>
      <c r="L14" s="2">
        <f t="shared" si="17"/>
        <v>4778.7636903199254</v>
      </c>
      <c r="M14" s="2">
        <f t="shared" si="17"/>
        <v>6013.8622748423568</v>
      </c>
      <c r="N14" s="2">
        <f t="shared" si="17"/>
        <v>7840.4089319890936</v>
      </c>
      <c r="O14" s="2">
        <f t="shared" si="17"/>
        <v>9884.6956399255996</v>
      </c>
      <c r="P14" s="2">
        <f t="shared" si="17"/>
        <v>11182.836352832912</v>
      </c>
      <c r="Q14" s="2">
        <f t="shared" si="17"/>
        <v>8799.0645400375997</v>
      </c>
      <c r="R14" s="2">
        <f t="shared" si="17"/>
        <v>10939.348131920206</v>
      </c>
      <c r="S14" s="2">
        <f t="shared" si="17"/>
        <v>13507.103941308476</v>
      </c>
      <c r="T14" s="2">
        <f t="shared" si="17"/>
        <v>15127.347193005226</v>
      </c>
      <c r="U14" s="2">
        <f>SUM(U15:U16)</f>
        <v>15464.126136750396</v>
      </c>
      <c r="V14" s="2">
        <f>SUM(V15:V16)</f>
        <v>17788.058085334367</v>
      </c>
      <c r="W14" s="2">
        <f>SUM(W15:W16)</f>
        <v>19764.56441308184</v>
      </c>
      <c r="X14" s="2">
        <f>SUM(X15:X16)</f>
        <v>20190.323501485531</v>
      </c>
      <c r="Y14" s="2"/>
      <c r="Z14" s="2"/>
    </row>
    <row r="15" spans="1:26" ht="13.5">
      <c r="A15" s="45" t="s">
        <v>261</v>
      </c>
      <c r="B15" s="16" t="s">
        <v>144</v>
      </c>
      <c r="C15" s="2">
        <f>C122*C237</f>
        <v>916.34829645000025</v>
      </c>
      <c r="D15" s="2">
        <f t="shared" ref="D15:W15" si="18">D122*D237</f>
        <v>1132.9698788996307</v>
      </c>
      <c r="E15" s="2">
        <f t="shared" si="18"/>
        <v>1508.336243965892</v>
      </c>
      <c r="F15" s="2">
        <f t="shared" si="18"/>
        <v>1410.3930611453177</v>
      </c>
      <c r="G15" s="2">
        <f t="shared" si="18"/>
        <v>1901.1298445240764</v>
      </c>
      <c r="H15" s="2">
        <f t="shared" si="18"/>
        <v>2031.7921745000406</v>
      </c>
      <c r="I15" s="2">
        <f t="shared" si="18"/>
        <v>2101.5393563586535</v>
      </c>
      <c r="J15" s="2">
        <f t="shared" si="18"/>
        <v>2397.2257857085469</v>
      </c>
      <c r="K15" s="2">
        <f t="shared" si="18"/>
        <v>3152.665767325117</v>
      </c>
      <c r="L15" s="2">
        <f t="shared" si="18"/>
        <v>3848.2952693052675</v>
      </c>
      <c r="M15" s="2">
        <f t="shared" si="18"/>
        <v>4869.2858187121956</v>
      </c>
      <c r="N15" s="2">
        <f t="shared" si="18"/>
        <v>6548.3519887567409</v>
      </c>
      <c r="O15" s="2">
        <f t="shared" si="18"/>
        <v>8326.2059479356685</v>
      </c>
      <c r="P15" s="2">
        <f t="shared" si="18"/>
        <v>9335.6855167506274</v>
      </c>
      <c r="Q15" s="2">
        <f t="shared" si="18"/>
        <v>7172.1966604982899</v>
      </c>
      <c r="R15" s="2">
        <f t="shared" si="18"/>
        <v>9004.9164213455624</v>
      </c>
      <c r="S15" s="2">
        <f t="shared" si="18"/>
        <v>11380.95876523639</v>
      </c>
      <c r="T15" s="2">
        <f t="shared" si="18"/>
        <v>12744.903642329329</v>
      </c>
      <c r="U15" s="2">
        <f t="shared" si="18"/>
        <v>12871.687780929651</v>
      </c>
      <c r="V15" s="2">
        <f t="shared" si="18"/>
        <v>14733.244544896248</v>
      </c>
      <c r="W15" s="2">
        <f t="shared" si="18"/>
        <v>15962.586747558489</v>
      </c>
      <c r="X15" s="2">
        <f t="shared" ref="X15" si="19">X122*X237</f>
        <v>16093.441439563649</v>
      </c>
      <c r="Y15" s="2"/>
      <c r="Z15" s="2"/>
    </row>
    <row r="16" spans="1:26" ht="13.5">
      <c r="A16" s="45" t="s">
        <v>262</v>
      </c>
      <c r="B16" s="16" t="s">
        <v>145</v>
      </c>
      <c r="C16" s="2">
        <f>C125*C237</f>
        <v>136.09676598333334</v>
      </c>
      <c r="D16" s="2">
        <f t="shared" ref="D16:W16" si="20">D125*D237</f>
        <v>118.25795156506568</v>
      </c>
      <c r="E16" s="2">
        <f t="shared" si="20"/>
        <v>323.67957398977018</v>
      </c>
      <c r="F16" s="2">
        <f t="shared" si="20"/>
        <v>480.92257072912923</v>
      </c>
      <c r="G16" s="2">
        <f t="shared" si="20"/>
        <v>455.75878616026193</v>
      </c>
      <c r="H16" s="2">
        <f t="shared" si="20"/>
        <v>583.49448630479947</v>
      </c>
      <c r="I16" s="2">
        <f t="shared" si="20"/>
        <v>641.78991429210737</v>
      </c>
      <c r="J16" s="2">
        <f t="shared" si="20"/>
        <v>800.40258901041159</v>
      </c>
      <c r="K16" s="2">
        <f t="shared" si="20"/>
        <v>852.55171320308671</v>
      </c>
      <c r="L16" s="2">
        <f t="shared" si="20"/>
        <v>930.46842101465802</v>
      </c>
      <c r="M16" s="2">
        <f t="shared" si="20"/>
        <v>1144.576456130161</v>
      </c>
      <c r="N16" s="2">
        <f t="shared" si="20"/>
        <v>1292.0569432323523</v>
      </c>
      <c r="O16" s="2">
        <f t="shared" si="20"/>
        <v>1558.4896919899304</v>
      </c>
      <c r="P16" s="2">
        <f t="shared" si="20"/>
        <v>1847.1508360822847</v>
      </c>
      <c r="Q16" s="2">
        <f t="shared" si="20"/>
        <v>1626.8678795393091</v>
      </c>
      <c r="R16" s="2">
        <f t="shared" si="20"/>
        <v>1934.4317105746429</v>
      </c>
      <c r="S16" s="2">
        <f t="shared" si="20"/>
        <v>2126.1451760720856</v>
      </c>
      <c r="T16" s="2">
        <f t="shared" si="20"/>
        <v>2382.4435506758955</v>
      </c>
      <c r="U16" s="2">
        <f t="shared" si="20"/>
        <v>2592.4383558207451</v>
      </c>
      <c r="V16" s="2">
        <f t="shared" si="20"/>
        <v>3054.8135404381187</v>
      </c>
      <c r="W16" s="2">
        <f t="shared" si="20"/>
        <v>3801.9776655233504</v>
      </c>
      <c r="X16" s="2">
        <f t="shared" ref="X16" si="21">X125*X237</f>
        <v>4096.8820619218814</v>
      </c>
      <c r="Y16" s="2"/>
      <c r="Z16" s="2"/>
    </row>
    <row r="17" spans="1:25" ht="13.5">
      <c r="A17" s="42" t="s">
        <v>273</v>
      </c>
      <c r="B17" t="s">
        <v>61</v>
      </c>
      <c r="C17" s="114">
        <v>2497</v>
      </c>
      <c r="D17" s="114">
        <v>3868.4754068725238</v>
      </c>
      <c r="E17" s="114">
        <v>4554.9267445490159</v>
      </c>
      <c r="F17" s="114">
        <v>5022.1027219486132</v>
      </c>
      <c r="G17" s="114">
        <v>5668.6959477245236</v>
      </c>
      <c r="H17" s="114">
        <v>6043.0568703388653</v>
      </c>
      <c r="I17" s="114">
        <v>6673.9981098035259</v>
      </c>
      <c r="J17" s="114">
        <v>7456.025960032186</v>
      </c>
      <c r="K17" s="114">
        <v>8564.0927813659673</v>
      </c>
      <c r="L17" s="114">
        <v>9824.2954789006562</v>
      </c>
      <c r="M17" s="114">
        <v>11620.942438490814</v>
      </c>
      <c r="N17" s="114">
        <v>13789.913218215346</v>
      </c>
      <c r="O17" s="114">
        <v>16993.778789722528</v>
      </c>
      <c r="P17" s="114">
        <v>19074.852303629596</v>
      </c>
      <c r="Q17" s="114">
        <v>17985.954595150855</v>
      </c>
      <c r="R17" s="114">
        <v>20743.364248842241</v>
      </c>
      <c r="S17" s="114">
        <v>24343.986583464652</v>
      </c>
      <c r="T17" s="114">
        <v>26167.2835032558</v>
      </c>
      <c r="U17" s="114">
        <v>26847.354249055075</v>
      </c>
      <c r="V17" s="114">
        <v>29150.481302203247</v>
      </c>
      <c r="W17" s="114">
        <v>31755.555634667184</v>
      </c>
      <c r="X17" s="114">
        <v>34028.452192899829</v>
      </c>
      <c r="Y17" s="114"/>
    </row>
    <row r="18" spans="1:25" ht="13.5">
      <c r="A18" s="4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39"/>
      <c r="R18" s="39"/>
      <c r="S18" s="39"/>
    </row>
    <row r="19" spans="1:25" ht="13.5">
      <c r="A19" s="42" t="s">
        <v>343</v>
      </c>
      <c r="C19" s="2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</row>
    <row r="20" spans="1:25" ht="13.5">
      <c r="A20" s="43" t="s">
        <v>270</v>
      </c>
      <c r="C20" s="2">
        <f t="shared" ref="C20" si="22">C5/C$216</f>
        <v>4651.9387301765782</v>
      </c>
      <c r="D20" s="2">
        <f t="shared" ref="D20:T25" si="23">D5/D$216</f>
        <v>5436.9882629092372</v>
      </c>
      <c r="E20" s="2">
        <f t="shared" si="23"/>
        <v>6391.3150033553038</v>
      </c>
      <c r="F20" s="2">
        <f t="shared" si="23"/>
        <v>5883.1129333048439</v>
      </c>
      <c r="G20" s="2">
        <f t="shared" si="23"/>
        <v>5825.3489756887793</v>
      </c>
      <c r="H20" s="2">
        <f t="shared" si="23"/>
        <v>5543.3204969540548</v>
      </c>
      <c r="I20" s="2">
        <f t="shared" si="23"/>
        <v>5503.8162149387063</v>
      </c>
      <c r="J20" s="2">
        <f t="shared" si="23"/>
        <v>5902.11406767678</v>
      </c>
      <c r="K20" s="2">
        <f t="shared" si="23"/>
        <v>6264.8209792411508</v>
      </c>
      <c r="L20" s="2">
        <f t="shared" si="23"/>
        <v>6746.7086384676322</v>
      </c>
      <c r="M20" s="2">
        <f t="shared" si="23"/>
        <v>7206.2524247763104</v>
      </c>
      <c r="N20" s="2">
        <f t="shared" si="23"/>
        <v>8661.1312803917845</v>
      </c>
      <c r="O20" s="2">
        <f t="shared" si="23"/>
        <v>9708.6908969178221</v>
      </c>
      <c r="P20" s="2">
        <f t="shared" si="23"/>
        <v>11016.402128605849</v>
      </c>
      <c r="Q20" s="2">
        <f t="shared" si="23"/>
        <v>10429.041181791872</v>
      </c>
      <c r="R20" s="2">
        <f t="shared" si="23"/>
        <v>10188.817599039769</v>
      </c>
      <c r="S20" s="2">
        <f t="shared" si="23"/>
        <v>10564.554513331153</v>
      </c>
      <c r="T20" s="2">
        <f t="shared" si="23"/>
        <v>11221.190967913682</v>
      </c>
      <c r="U20" s="2">
        <f t="shared" ref="U20:V25" si="24">U5/U$216</f>
        <v>11514.276303031636</v>
      </c>
      <c r="V20" s="2">
        <f t="shared" si="24"/>
        <v>12178.776998614558</v>
      </c>
      <c r="W20" s="2">
        <f t="shared" ref="W20:X20" si="25">W5/W$216</f>
        <v>12257.429883532153</v>
      </c>
      <c r="X20" s="2">
        <f t="shared" si="25"/>
        <v>12505.108809707906</v>
      </c>
    </row>
    <row r="21" spans="1:25" ht="13.5">
      <c r="A21" s="45" t="s">
        <v>271</v>
      </c>
      <c r="C21" s="2">
        <f t="shared" ref="C21" si="26">C6/C$216</f>
        <v>449.12700842352046</v>
      </c>
      <c r="D21" s="2">
        <f t="shared" si="23"/>
        <v>712.6883332097143</v>
      </c>
      <c r="E21" s="2">
        <f t="shared" si="23"/>
        <v>849.06977445796542</v>
      </c>
      <c r="F21" s="2">
        <f t="shared" si="23"/>
        <v>695.89788774387034</v>
      </c>
      <c r="G21" s="2">
        <f t="shared" si="23"/>
        <v>666.9418767389692</v>
      </c>
      <c r="H21" s="2">
        <f t="shared" si="23"/>
        <v>483.77037421726772</v>
      </c>
      <c r="I21" s="2">
        <f t="shared" si="23"/>
        <v>550.24399999999991</v>
      </c>
      <c r="J21" s="2">
        <f t="shared" si="23"/>
        <v>588.59619642337111</v>
      </c>
      <c r="K21" s="2">
        <f t="shared" si="23"/>
        <v>542.55199028437505</v>
      </c>
      <c r="L21" s="2">
        <f t="shared" si="23"/>
        <v>635.22295252341007</v>
      </c>
      <c r="M21" s="2">
        <f t="shared" si="23"/>
        <v>880.16810077690536</v>
      </c>
      <c r="N21" s="2">
        <f t="shared" si="23"/>
        <v>964.54623196043417</v>
      </c>
      <c r="O21" s="2">
        <f t="shared" si="23"/>
        <v>1495.9524684055827</v>
      </c>
      <c r="P21" s="2">
        <f t="shared" si="23"/>
        <v>1580.0295337822724</v>
      </c>
      <c r="Q21" s="2">
        <f t="shared" si="23"/>
        <v>1275.4462978557708</v>
      </c>
      <c r="R21" s="2">
        <f t="shared" si="23"/>
        <v>1248.9785828487463</v>
      </c>
      <c r="S21" s="2">
        <f t="shared" si="23"/>
        <v>1195.6702556733121</v>
      </c>
      <c r="T21" s="2">
        <f t="shared" si="23"/>
        <v>1285.8373849008183</v>
      </c>
      <c r="U21" s="2">
        <f t="shared" si="24"/>
        <v>1243.694022529442</v>
      </c>
      <c r="V21" s="2">
        <f t="shared" si="24"/>
        <v>1336.7966343132562</v>
      </c>
      <c r="W21" s="2">
        <f t="shared" ref="W21:X21" si="27">W6/W$216</f>
        <v>1352.5332153273418</v>
      </c>
      <c r="X21" s="2">
        <f t="shared" si="27"/>
        <v>1485.7797596983485</v>
      </c>
    </row>
    <row r="22" spans="1:25" ht="13.5">
      <c r="A22" s="45" t="s">
        <v>272</v>
      </c>
      <c r="B22" t="s">
        <v>62</v>
      </c>
      <c r="C22" s="2">
        <f t="shared" ref="C22" si="28">C7/C$216</f>
        <v>4202.811721753058</v>
      </c>
      <c r="D22" s="2">
        <f t="shared" si="23"/>
        <v>4724.2999296995231</v>
      </c>
      <c r="E22" s="2">
        <f t="shared" si="23"/>
        <v>5542.2452288973373</v>
      </c>
      <c r="F22" s="2">
        <f t="shared" si="23"/>
        <v>5187.2150455609735</v>
      </c>
      <c r="G22" s="2">
        <f t="shared" si="23"/>
        <v>5158.4070989498114</v>
      </c>
      <c r="H22" s="2">
        <f t="shared" si="23"/>
        <v>5059.5501227367868</v>
      </c>
      <c r="I22" s="2">
        <f t="shared" si="23"/>
        <v>4953.5722149387066</v>
      </c>
      <c r="J22" s="2">
        <f t="shared" si="23"/>
        <v>5313.5178712534089</v>
      </c>
      <c r="K22" s="2">
        <f t="shared" si="23"/>
        <v>5722.2689889567764</v>
      </c>
      <c r="L22" s="2">
        <f t="shared" si="23"/>
        <v>6111.4856859442225</v>
      </c>
      <c r="M22" s="2">
        <f t="shared" si="23"/>
        <v>6326.0843239994056</v>
      </c>
      <c r="N22" s="2">
        <f t="shared" si="23"/>
        <v>7696.5850484313487</v>
      </c>
      <c r="O22" s="2">
        <f t="shared" si="23"/>
        <v>8212.7384285122389</v>
      </c>
      <c r="P22" s="2">
        <f t="shared" si="23"/>
        <v>9436.3725948235751</v>
      </c>
      <c r="Q22" s="2">
        <f t="shared" si="23"/>
        <v>9153.5948839361026</v>
      </c>
      <c r="R22" s="2">
        <f t="shared" si="23"/>
        <v>8939.8390161910229</v>
      </c>
      <c r="S22" s="2">
        <f t="shared" si="23"/>
        <v>9368.8842576578409</v>
      </c>
      <c r="T22" s="2">
        <f t="shared" si="23"/>
        <v>9935.353583012864</v>
      </c>
      <c r="U22" s="2">
        <f t="shared" si="24"/>
        <v>10270.582280502194</v>
      </c>
      <c r="V22" s="2">
        <f t="shared" si="24"/>
        <v>10841.980364301302</v>
      </c>
      <c r="W22" s="2">
        <f t="shared" ref="W22:X22" si="29">W7/W$216</f>
        <v>10904.896668204812</v>
      </c>
      <c r="X22" s="2">
        <f t="shared" si="29"/>
        <v>11019.329050009559</v>
      </c>
    </row>
    <row r="23" spans="1:25" ht="13.5">
      <c r="A23" s="43" t="s">
        <v>265</v>
      </c>
      <c r="C23" s="2">
        <f t="shared" ref="C23" si="30">C8/C$216</f>
        <v>1434.598430926452</v>
      </c>
      <c r="D23" s="2">
        <f t="shared" si="23"/>
        <v>1190.1875474558126</v>
      </c>
      <c r="E23" s="2">
        <f t="shared" si="23"/>
        <v>1190.5883546122527</v>
      </c>
      <c r="F23" s="2">
        <f t="shared" si="23"/>
        <v>1878.7230137466374</v>
      </c>
      <c r="G23" s="2">
        <f t="shared" si="23"/>
        <v>1686.2754259844626</v>
      </c>
      <c r="H23" s="2">
        <f t="shared" si="23"/>
        <v>1742.8819190253034</v>
      </c>
      <c r="I23" s="2">
        <f t="shared" si="23"/>
        <v>2095.9738489904807</v>
      </c>
      <c r="J23" s="2">
        <f t="shared" si="23"/>
        <v>2087.1955670103212</v>
      </c>
      <c r="K23" s="2">
        <f t="shared" si="23"/>
        <v>2595.5809472153305</v>
      </c>
      <c r="L23" s="2">
        <f t="shared" si="23"/>
        <v>3045.8330759642431</v>
      </c>
      <c r="M23" s="2">
        <f t="shared" si="23"/>
        <v>3597.3788326972722</v>
      </c>
      <c r="N23" s="2">
        <f t="shared" si="23"/>
        <v>3717.2685215362067</v>
      </c>
      <c r="O23" s="2">
        <f t="shared" si="23"/>
        <v>4581.2995795688057</v>
      </c>
      <c r="P23" s="2">
        <f t="shared" si="23"/>
        <v>3901.671690255771</v>
      </c>
      <c r="Q23" s="2">
        <f t="shared" si="23"/>
        <v>2261.5091743611747</v>
      </c>
      <c r="R23" s="2">
        <f t="shared" si="23"/>
        <v>3327.5784649835414</v>
      </c>
      <c r="S23" s="2">
        <f t="shared" si="23"/>
        <v>4196.0775015651679</v>
      </c>
      <c r="T23" s="2">
        <f t="shared" si="23"/>
        <v>4881.2356648398363</v>
      </c>
      <c r="U23" s="2">
        <f t="shared" si="24"/>
        <v>4158.3639218356375</v>
      </c>
      <c r="V23" s="2">
        <f t="shared" si="24"/>
        <v>5081.863164472983</v>
      </c>
      <c r="W23" s="2">
        <f t="shared" ref="W23:X23" si="31">W8/W$216</f>
        <v>5765.9223156985472</v>
      </c>
      <c r="X23" s="2">
        <f t="shared" si="31"/>
        <v>6074.3419248009159</v>
      </c>
    </row>
    <row r="24" spans="1:25" ht="13.5">
      <c r="A24" s="45" t="s">
        <v>271</v>
      </c>
      <c r="C24" s="2">
        <f t="shared" ref="C24" si="32">C9/C$216</f>
        <v>77.838650706119907</v>
      </c>
      <c r="D24" s="2">
        <f t="shared" si="23"/>
        <v>99.162995309144463</v>
      </c>
      <c r="E24" s="2">
        <f t="shared" si="23"/>
        <v>98.646813112695483</v>
      </c>
      <c r="F24" s="2">
        <f t="shared" si="23"/>
        <v>107.91034702796435</v>
      </c>
      <c r="G24" s="2">
        <f t="shared" si="23"/>
        <v>53.041881117129527</v>
      </c>
      <c r="H24" s="2">
        <f t="shared" si="23"/>
        <v>61.246481848266662</v>
      </c>
      <c r="I24" s="2">
        <f t="shared" si="23"/>
        <v>71.900000000000006</v>
      </c>
      <c r="J24" s="2">
        <f t="shared" si="23"/>
        <v>74.446352637416297</v>
      </c>
      <c r="K24" s="2">
        <f t="shared" si="23"/>
        <v>171.01792409124633</v>
      </c>
      <c r="L24" s="2">
        <f t="shared" si="23"/>
        <v>364.01949841214616</v>
      </c>
      <c r="M24" s="2">
        <f t="shared" si="23"/>
        <v>521.77645222553656</v>
      </c>
      <c r="N24" s="2">
        <f t="shared" si="23"/>
        <v>636.40048495407677</v>
      </c>
      <c r="O24" s="2">
        <f t="shared" si="23"/>
        <v>971.04037645330584</v>
      </c>
      <c r="P24" s="2">
        <f t="shared" si="23"/>
        <v>918.37522148496373</v>
      </c>
      <c r="Q24" s="2">
        <f t="shared" si="23"/>
        <v>873.92985284381848</v>
      </c>
      <c r="R24" s="2">
        <f t="shared" si="23"/>
        <v>851.69192100315377</v>
      </c>
      <c r="S24" s="2">
        <f t="shared" si="23"/>
        <v>952.1239047286216</v>
      </c>
      <c r="T24" s="2">
        <f t="shared" si="23"/>
        <v>985.43308041393027</v>
      </c>
      <c r="U24" s="2">
        <f t="shared" si="24"/>
        <v>719.31424107472833</v>
      </c>
      <c r="V24" s="2">
        <f t="shared" si="24"/>
        <v>724.17367751006987</v>
      </c>
      <c r="W24" s="2">
        <f t="shared" ref="W24:X24" si="33">W9/W$216</f>
        <v>856.59817248249544</v>
      </c>
      <c r="X24" s="2">
        <f t="shared" si="33"/>
        <v>816.31905647769861</v>
      </c>
    </row>
    <row r="25" spans="1:25" ht="13.5">
      <c r="A25" s="45" t="s">
        <v>272</v>
      </c>
      <c r="B25" t="s">
        <v>63</v>
      </c>
      <c r="C25" s="2">
        <f t="shared" ref="C25" si="34">C10/C$216</f>
        <v>1356.7597802203322</v>
      </c>
      <c r="D25" s="2">
        <f t="shared" si="23"/>
        <v>1091.0245521466682</v>
      </c>
      <c r="E25" s="2">
        <f t="shared" si="23"/>
        <v>1091.9415414995572</v>
      </c>
      <c r="F25" s="2">
        <f t="shared" si="23"/>
        <v>1770.812666718673</v>
      </c>
      <c r="G25" s="2">
        <f t="shared" si="23"/>
        <v>1633.233544867333</v>
      </c>
      <c r="H25" s="2">
        <f t="shared" si="23"/>
        <v>1681.6354371770367</v>
      </c>
      <c r="I25" s="2">
        <f t="shared" si="23"/>
        <v>2024.0738489904809</v>
      </c>
      <c r="J25" s="2">
        <f t="shared" si="23"/>
        <v>2012.7492143729048</v>
      </c>
      <c r="K25" s="2">
        <f t="shared" si="23"/>
        <v>2424.5630231240843</v>
      </c>
      <c r="L25" s="2">
        <f t="shared" si="23"/>
        <v>2681.8135775520968</v>
      </c>
      <c r="M25" s="2">
        <f t="shared" si="23"/>
        <v>3075.6023804717356</v>
      </c>
      <c r="N25" s="2">
        <f t="shared" si="23"/>
        <v>3080.8680365821297</v>
      </c>
      <c r="O25" s="2">
        <f t="shared" si="23"/>
        <v>3610.2592031155</v>
      </c>
      <c r="P25" s="2">
        <f t="shared" si="23"/>
        <v>2983.2964687708072</v>
      </c>
      <c r="Q25" s="2">
        <f t="shared" si="23"/>
        <v>1387.579321517356</v>
      </c>
      <c r="R25" s="2">
        <f t="shared" si="23"/>
        <v>2475.8865439803876</v>
      </c>
      <c r="S25" s="2">
        <f t="shared" si="23"/>
        <v>3243.9535968365458</v>
      </c>
      <c r="T25" s="2">
        <f t="shared" si="23"/>
        <v>3895.8025844259064</v>
      </c>
      <c r="U25" s="2">
        <f t="shared" si="24"/>
        <v>3439.0496807609088</v>
      </c>
      <c r="V25" s="2">
        <f t="shared" si="24"/>
        <v>4357.6894869629132</v>
      </c>
      <c r="W25" s="2">
        <f t="shared" ref="W25:X25" si="35">W10/W$216</f>
        <v>4909.3241432160512</v>
      </c>
      <c r="X25" s="2">
        <f t="shared" si="35"/>
        <v>5258.0228683232172</v>
      </c>
    </row>
    <row r="26" spans="1:25" ht="13.5">
      <c r="A26" s="43" t="s">
        <v>260</v>
      </c>
      <c r="B26" t="s">
        <v>64</v>
      </c>
      <c r="C26" s="2">
        <f t="shared" ref="C26" si="36">C11/C$220</f>
        <v>996.68332157510201</v>
      </c>
      <c r="D26" s="2">
        <f t="shared" ref="D26:T28" si="37">D11/D$220</f>
        <v>710.21224712528215</v>
      </c>
      <c r="E26" s="2">
        <f t="shared" si="37"/>
        <v>964.91390196400368</v>
      </c>
      <c r="F26" s="2">
        <f t="shared" si="37"/>
        <v>1128.5707630583222</v>
      </c>
      <c r="G26" s="2">
        <f t="shared" si="37"/>
        <v>1245.206987468544</v>
      </c>
      <c r="H26" s="2">
        <f t="shared" si="37"/>
        <v>1789.7228913884942</v>
      </c>
      <c r="I26" s="2">
        <f t="shared" si="37"/>
        <v>1817.5373165251012</v>
      </c>
      <c r="J26" s="2">
        <f t="shared" si="37"/>
        <v>2094.5974511045692</v>
      </c>
      <c r="K26" s="2">
        <f t="shared" si="37"/>
        <v>2525.7653592313618</v>
      </c>
      <c r="L26" s="2">
        <f t="shared" si="37"/>
        <v>2659.0293043171705</v>
      </c>
      <c r="M26" s="2">
        <f t="shared" si="37"/>
        <v>3094.69748451126</v>
      </c>
      <c r="N26" s="2">
        <f t="shared" si="37"/>
        <v>3261.4201312204173</v>
      </c>
      <c r="O26" s="2">
        <f t="shared" si="37"/>
        <v>3494.186326902678</v>
      </c>
      <c r="P26" s="2">
        <f t="shared" si="37"/>
        <v>3302.849809903636</v>
      </c>
      <c r="Q26" s="2">
        <f t="shared" si="37"/>
        <v>3286.2810083409527</v>
      </c>
      <c r="R26" s="2">
        <f t="shared" si="37"/>
        <v>4088.2545477660838</v>
      </c>
      <c r="S26" s="2">
        <f t="shared" si="37"/>
        <v>4578.5367911999838</v>
      </c>
      <c r="T26" s="2">
        <f t="shared" si="37"/>
        <v>5097.951598918844</v>
      </c>
      <c r="U26" s="2">
        <f t="shared" ref="U26:V28" si="38">U11/U$220</f>
        <v>6166.8583725317794</v>
      </c>
      <c r="V26" s="2">
        <f t="shared" si="38"/>
        <v>6204.772851662955</v>
      </c>
      <c r="W26" s="2">
        <f t="shared" ref="W26:X26" si="39">W11/W$220</f>
        <v>6618.6058318109035</v>
      </c>
      <c r="X26" s="2">
        <f t="shared" si="39"/>
        <v>6677.3334818516214</v>
      </c>
    </row>
    <row r="27" spans="1:25" ht="13.5">
      <c r="A27" s="45" t="s">
        <v>261</v>
      </c>
      <c r="C27" s="2">
        <f t="shared" ref="C27" si="40">C12/C$220</f>
        <v>721.28631008584227</v>
      </c>
      <c r="D27" s="2">
        <f t="shared" si="37"/>
        <v>539.59551143011083</v>
      </c>
      <c r="E27" s="2">
        <f t="shared" si="37"/>
        <v>632.1038447333483</v>
      </c>
      <c r="F27" s="2">
        <f t="shared" si="37"/>
        <v>513.08460262821529</v>
      </c>
      <c r="G27" s="2">
        <f t="shared" si="37"/>
        <v>761.24071437043062</v>
      </c>
      <c r="H27" s="2">
        <f t="shared" si="37"/>
        <v>1039.8767879909556</v>
      </c>
      <c r="I27" s="2">
        <f t="shared" si="37"/>
        <v>1051.0209996175925</v>
      </c>
      <c r="J27" s="2">
        <f t="shared" si="37"/>
        <v>1249.8520715211348</v>
      </c>
      <c r="K27" s="2">
        <f t="shared" si="37"/>
        <v>1626.9507936994416</v>
      </c>
      <c r="L27" s="2">
        <f t="shared" si="37"/>
        <v>1763.3147598399692</v>
      </c>
      <c r="M27" s="2">
        <f t="shared" si="37"/>
        <v>2083.1031637105625</v>
      </c>
      <c r="N27" s="2">
        <f t="shared" si="37"/>
        <v>2130.1207956978824</v>
      </c>
      <c r="O27" s="2">
        <f t="shared" si="37"/>
        <v>2292.8825589141347</v>
      </c>
      <c r="P27" s="2">
        <f t="shared" si="37"/>
        <v>2174.1618740992908</v>
      </c>
      <c r="Q27" s="2">
        <f t="shared" si="37"/>
        <v>1940.2866474102516</v>
      </c>
      <c r="R27" s="2">
        <f t="shared" si="37"/>
        <v>2478.742706807685</v>
      </c>
      <c r="S27" s="2">
        <f t="shared" si="37"/>
        <v>2831.4278347212762</v>
      </c>
      <c r="T27" s="2">
        <f t="shared" si="37"/>
        <v>2953.1439545480234</v>
      </c>
      <c r="U27" s="2">
        <f t="shared" si="38"/>
        <v>3631.5892000915487</v>
      </c>
      <c r="V27" s="2">
        <f t="shared" si="38"/>
        <v>3563.6838651196858</v>
      </c>
      <c r="W27" s="2">
        <f t="shared" ref="W27:X27" si="41">W12/W$220</f>
        <v>3291.4226167357942</v>
      </c>
      <c r="X27" s="2">
        <f t="shared" si="41"/>
        <v>3115.229396245672</v>
      </c>
    </row>
    <row r="28" spans="1:25" ht="13.5">
      <c r="A28" s="45" t="s">
        <v>262</v>
      </c>
      <c r="C28" s="2">
        <f t="shared" ref="C28" si="42">C13/C$220</f>
        <v>275.3970114892598</v>
      </c>
      <c r="D28" s="2">
        <f t="shared" si="37"/>
        <v>170.6167356951712</v>
      </c>
      <c r="E28" s="2">
        <f t="shared" si="37"/>
        <v>332.81005723065545</v>
      </c>
      <c r="F28" s="2">
        <f t="shared" si="37"/>
        <v>615.48616043010691</v>
      </c>
      <c r="G28" s="2">
        <f t="shared" si="37"/>
        <v>483.96627309811311</v>
      </c>
      <c r="H28" s="2">
        <f t="shared" si="37"/>
        <v>749.84610339753863</v>
      </c>
      <c r="I28" s="2">
        <f t="shared" si="37"/>
        <v>766.51631690750878</v>
      </c>
      <c r="J28" s="2">
        <f t="shared" si="37"/>
        <v>844.74537958343433</v>
      </c>
      <c r="K28" s="2">
        <f t="shared" si="37"/>
        <v>898.81456553192015</v>
      </c>
      <c r="L28" s="2">
        <f t="shared" si="37"/>
        <v>895.71454447720168</v>
      </c>
      <c r="M28" s="2">
        <f t="shared" si="37"/>
        <v>1011.5943208006975</v>
      </c>
      <c r="N28" s="2">
        <f t="shared" si="37"/>
        <v>1131.2993355225349</v>
      </c>
      <c r="O28" s="2">
        <f t="shared" si="37"/>
        <v>1201.3037679885433</v>
      </c>
      <c r="P28" s="2">
        <f t="shared" si="37"/>
        <v>1128.6879358043459</v>
      </c>
      <c r="Q28" s="2">
        <f t="shared" si="37"/>
        <v>1345.9943609307013</v>
      </c>
      <c r="R28" s="2">
        <f t="shared" si="37"/>
        <v>1609.5118409583986</v>
      </c>
      <c r="S28" s="2">
        <f t="shared" si="37"/>
        <v>1747.1089564787076</v>
      </c>
      <c r="T28" s="2">
        <f t="shared" si="37"/>
        <v>2144.807644370821</v>
      </c>
      <c r="U28" s="2">
        <f t="shared" si="38"/>
        <v>2535.2691724402316</v>
      </c>
      <c r="V28" s="2">
        <f t="shared" si="38"/>
        <v>2641.0889865432691</v>
      </c>
      <c r="W28" s="2">
        <f t="shared" ref="W28:X28" si="43">W13/W$220</f>
        <v>3327.1832150751093</v>
      </c>
      <c r="X28" s="2">
        <f t="shared" si="43"/>
        <v>3562.1040856059499</v>
      </c>
    </row>
    <row r="29" spans="1:25" ht="13.5">
      <c r="A29" s="43" t="s">
        <v>263</v>
      </c>
      <c r="B29" t="s">
        <v>65</v>
      </c>
      <c r="C29" s="2">
        <f t="shared" ref="C29" si="44">C20+C23+C26-C32</f>
        <v>2255.5109615769461</v>
      </c>
      <c r="D29" s="2">
        <f t="shared" ref="D29:T29" si="45">D20+D23+D26-D32</f>
        <v>2002.9477393228753</v>
      </c>
      <c r="E29" s="2">
        <f t="shared" si="45"/>
        <v>2651.2450523609032</v>
      </c>
      <c r="F29" s="2">
        <f t="shared" si="45"/>
        <v>2811.7826179160484</v>
      </c>
      <c r="G29" s="2">
        <f t="shared" si="45"/>
        <v>2503.7959705940393</v>
      </c>
      <c r="H29" s="2">
        <f t="shared" si="45"/>
        <v>2707.9377658049134</v>
      </c>
      <c r="I29" s="2">
        <f t="shared" si="45"/>
        <v>2743.3292706507618</v>
      </c>
      <c r="J29" s="2">
        <f t="shared" si="45"/>
        <v>3044.5850383327333</v>
      </c>
      <c r="K29" s="2">
        <f t="shared" si="45"/>
        <v>3568.4298956746434</v>
      </c>
      <c r="L29" s="2">
        <f t="shared" si="45"/>
        <v>4175.9226444239594</v>
      </c>
      <c r="M29" s="2">
        <f t="shared" si="45"/>
        <v>4828.2481954951709</v>
      </c>
      <c r="N29" s="2">
        <f t="shared" si="45"/>
        <v>5718.6499990932916</v>
      </c>
      <c r="O29" s="2">
        <f t="shared" si="45"/>
        <v>6614.9654734976193</v>
      </c>
      <c r="P29" s="2">
        <f t="shared" si="45"/>
        <v>6759.8386052307178</v>
      </c>
      <c r="Q29" s="2">
        <f t="shared" si="45"/>
        <v>4944.5524809757935</v>
      </c>
      <c r="R29" s="2">
        <f t="shared" si="45"/>
        <v>5888.2456667714468</v>
      </c>
      <c r="S29" s="2">
        <f t="shared" si="45"/>
        <v>6780.8896084386633</v>
      </c>
      <c r="T29" s="2">
        <f t="shared" si="45"/>
        <v>7838.3040755956572</v>
      </c>
      <c r="U29" s="2">
        <f t="shared" ref="U29:V29" si="46">U20+U23+U26-U32</f>
        <v>8033.8127988485139</v>
      </c>
      <c r="V29" s="2">
        <f t="shared" si="46"/>
        <v>9021.444592361353</v>
      </c>
      <c r="W29" s="2">
        <f t="shared" ref="W29:X29" si="47">W20+W23+W26-W32</f>
        <v>9782.0899073709079</v>
      </c>
      <c r="X29" s="2">
        <f t="shared" si="47"/>
        <v>9973.5624061339222</v>
      </c>
    </row>
    <row r="30" spans="1:25" ht="13.5">
      <c r="A30" s="45" t="s">
        <v>261</v>
      </c>
      <c r="C30" s="2">
        <f t="shared" ref="C30" si="48">C15/C$223</f>
        <v>1963.8399200492795</v>
      </c>
      <c r="D30" s="2">
        <f t="shared" ref="D30:T31" si="49">D15/D$223</f>
        <v>1813.6420901220956</v>
      </c>
      <c r="E30" s="2">
        <f t="shared" si="49"/>
        <v>2182.8244957915426</v>
      </c>
      <c r="F30" s="2">
        <f t="shared" si="49"/>
        <v>2096.8042704894597</v>
      </c>
      <c r="G30" s="2">
        <f t="shared" si="49"/>
        <v>2019.6292613594328</v>
      </c>
      <c r="H30" s="2">
        <f t="shared" si="49"/>
        <v>2103.771966589065</v>
      </c>
      <c r="I30" s="2">
        <f t="shared" si="49"/>
        <v>2101.5393563586545</v>
      </c>
      <c r="J30" s="2">
        <f t="shared" si="49"/>
        <v>2282.4909293329461</v>
      </c>
      <c r="K30" s="2">
        <f t="shared" si="49"/>
        <v>2808.8529099571738</v>
      </c>
      <c r="L30" s="2">
        <f t="shared" si="49"/>
        <v>3362.8328159590606</v>
      </c>
      <c r="M30" s="2">
        <f t="shared" si="49"/>
        <v>3909.3213966499861</v>
      </c>
      <c r="N30" s="2">
        <f t="shared" si="49"/>
        <v>4776.2474405867351</v>
      </c>
      <c r="O30" s="2">
        <f t="shared" si="49"/>
        <v>5572.0041240682576</v>
      </c>
      <c r="P30" s="2">
        <f t="shared" si="49"/>
        <v>5643.2666428528482</v>
      </c>
      <c r="Q30" s="2">
        <f t="shared" si="49"/>
        <v>4030.3492070489551</v>
      </c>
      <c r="R30" s="2">
        <f t="shared" si="49"/>
        <v>4847.0127706155918</v>
      </c>
      <c r="S30" s="2">
        <f t="shared" si="49"/>
        <v>5713.5138191425185</v>
      </c>
      <c r="T30" s="2">
        <f t="shared" si="49"/>
        <v>6603.830062744657</v>
      </c>
      <c r="U30" s="2">
        <f t="shared" ref="U30:V31" si="50">U15/U$223</f>
        <v>6687.0076668260281</v>
      </c>
      <c r="V30" s="2">
        <f t="shared" si="50"/>
        <v>7472.1562460533878</v>
      </c>
      <c r="W30" s="2">
        <f t="shared" ref="W30:X30" si="51">W15/W$223</f>
        <v>7900.3744001296118</v>
      </c>
      <c r="X30" s="2">
        <f t="shared" si="51"/>
        <v>7949.795480748</v>
      </c>
    </row>
    <row r="31" spans="1:25" ht="13.5">
      <c r="A31" s="45" t="s">
        <v>262</v>
      </c>
      <c r="C31" s="2">
        <f t="shared" ref="C31" si="52">C16/C$223</f>
        <v>291.67104152766689</v>
      </c>
      <c r="D31" s="2">
        <f t="shared" si="49"/>
        <v>189.30564920077964</v>
      </c>
      <c r="E31" s="2">
        <f t="shared" si="49"/>
        <v>468.42055656936026</v>
      </c>
      <c r="F31" s="2">
        <f t="shared" si="49"/>
        <v>714.97834742658904</v>
      </c>
      <c r="G31" s="2">
        <f t="shared" si="49"/>
        <v>484.16670923460669</v>
      </c>
      <c r="H31" s="2">
        <f t="shared" si="49"/>
        <v>604.16579921584866</v>
      </c>
      <c r="I31" s="2">
        <f t="shared" si="49"/>
        <v>641.7899142921076</v>
      </c>
      <c r="J31" s="2">
        <f t="shared" si="49"/>
        <v>762.09410899978741</v>
      </c>
      <c r="K31" s="2">
        <f t="shared" si="49"/>
        <v>759.57698571746903</v>
      </c>
      <c r="L31" s="2">
        <f t="shared" si="49"/>
        <v>813.08982846489914</v>
      </c>
      <c r="M31" s="2">
        <f t="shared" si="49"/>
        <v>918.92679884518475</v>
      </c>
      <c r="N31" s="2">
        <f t="shared" si="49"/>
        <v>942.40255850655547</v>
      </c>
      <c r="O31" s="2">
        <f t="shared" si="49"/>
        <v>1042.9613494293615</v>
      </c>
      <c r="P31" s="2">
        <f t="shared" si="49"/>
        <v>1116.57196237787</v>
      </c>
      <c r="Q31" s="2">
        <f t="shared" si="49"/>
        <v>914.20327392683782</v>
      </c>
      <c r="R31" s="2">
        <f t="shared" si="49"/>
        <v>1041.2328961558551</v>
      </c>
      <c r="S31" s="2">
        <f t="shared" si="49"/>
        <v>1067.3757892961444</v>
      </c>
      <c r="T31" s="2">
        <f t="shared" si="49"/>
        <v>1234.4740128509993</v>
      </c>
      <c r="U31" s="2">
        <f t="shared" si="50"/>
        <v>1346.8051320224865</v>
      </c>
      <c r="V31" s="2">
        <f t="shared" si="50"/>
        <v>1549.288346307965</v>
      </c>
      <c r="W31" s="2">
        <f t="shared" ref="W31:X31" si="53">W16/W$223</f>
        <v>1881.7155072412966</v>
      </c>
      <c r="X31" s="2">
        <f t="shared" si="53"/>
        <v>2023.7669253859226</v>
      </c>
    </row>
    <row r="32" spans="1:25" ht="13.5">
      <c r="A32" s="42" t="s">
        <v>273</v>
      </c>
      <c r="B32" t="s">
        <v>66</v>
      </c>
      <c r="C32" s="2">
        <f t="shared" ref="C32" si="54">C17/C$220</f>
        <v>4827.7095211011865</v>
      </c>
      <c r="D32" s="2">
        <f t="shared" ref="D32:T32" si="55">D17/D$220</f>
        <v>5334.440318167457</v>
      </c>
      <c r="E32" s="2">
        <f t="shared" si="55"/>
        <v>5895.5722075706572</v>
      </c>
      <c r="F32" s="2">
        <f t="shared" si="55"/>
        <v>6078.624092193756</v>
      </c>
      <c r="G32" s="2">
        <f t="shared" si="55"/>
        <v>6253.0354185477463</v>
      </c>
      <c r="H32" s="2">
        <f t="shared" si="55"/>
        <v>6367.9875415629385</v>
      </c>
      <c r="I32" s="2">
        <f t="shared" si="55"/>
        <v>6673.9981098035259</v>
      </c>
      <c r="J32" s="2">
        <f t="shared" si="55"/>
        <v>7039.322047458937</v>
      </c>
      <c r="K32" s="2">
        <f t="shared" si="55"/>
        <v>7817.7373900131997</v>
      </c>
      <c r="L32" s="2">
        <f t="shared" si="55"/>
        <v>8275.6483743250847</v>
      </c>
      <c r="M32" s="2">
        <f t="shared" si="55"/>
        <v>9070.0805464896712</v>
      </c>
      <c r="N32" s="2">
        <f t="shared" si="55"/>
        <v>9921.1699340551168</v>
      </c>
      <c r="O32" s="2">
        <f t="shared" si="55"/>
        <v>11169.211329891687</v>
      </c>
      <c r="P32" s="2">
        <f t="shared" si="55"/>
        <v>11461.085023534539</v>
      </c>
      <c r="Q32" s="2">
        <f t="shared" si="55"/>
        <v>11032.278883518205</v>
      </c>
      <c r="R32" s="2">
        <f t="shared" si="55"/>
        <v>11716.404945017945</v>
      </c>
      <c r="S32" s="2">
        <f t="shared" si="55"/>
        <v>12558.279197657643</v>
      </c>
      <c r="T32" s="2">
        <f t="shared" si="55"/>
        <v>13362.074156076706</v>
      </c>
      <c r="U32" s="2">
        <f>U17/U$220</f>
        <v>13805.685798550541</v>
      </c>
      <c r="V32" s="2">
        <f>V17/V$220</f>
        <v>14443.968422389142</v>
      </c>
      <c r="W32" s="2">
        <f>W17/W$220</f>
        <v>14859.868123670694</v>
      </c>
      <c r="X32" s="2">
        <f>X17/X$220</f>
        <v>15283.221810226521</v>
      </c>
      <c r="Y32" s="2"/>
    </row>
    <row r="33" spans="1:24" ht="13.5">
      <c r="A33" s="42"/>
      <c r="C33" s="2"/>
      <c r="D33" s="2"/>
      <c r="E33" s="2"/>
      <c r="F33" s="2"/>
      <c r="G33" s="2"/>
      <c r="H33" s="2"/>
      <c r="I33" s="2"/>
      <c r="J33" s="2"/>
      <c r="K33" s="2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</row>
    <row r="34" spans="1:24" ht="15">
      <c r="A34" s="1" t="s">
        <v>344</v>
      </c>
      <c r="C34" s="2"/>
      <c r="D34" s="2"/>
      <c r="E34" s="2"/>
      <c r="F34" s="2"/>
      <c r="G34" s="2"/>
      <c r="H34" s="2"/>
      <c r="I34" s="2"/>
      <c r="J34" s="2"/>
      <c r="K34" s="2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  <row r="35" spans="1:24" ht="13.5">
      <c r="A35" s="42"/>
      <c r="C35" s="26"/>
      <c r="D35" s="26"/>
      <c r="E35" s="26"/>
      <c r="F35" s="26"/>
      <c r="G35" s="26"/>
      <c r="H35" s="26"/>
      <c r="I35" s="26"/>
      <c r="J35" s="26"/>
      <c r="K35" s="26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</row>
    <row r="36" spans="1:24" ht="13.5">
      <c r="A36" s="17" t="s">
        <v>560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3.5">
      <c r="A37" s="42"/>
      <c r="C37" s="2"/>
      <c r="D37" s="2"/>
      <c r="E37" s="2"/>
      <c r="F37" s="2"/>
      <c r="G37" s="2"/>
      <c r="H37" s="2"/>
      <c r="I37" s="2"/>
      <c r="J37" s="2"/>
      <c r="K37" s="2"/>
      <c r="L37" s="2"/>
      <c r="R37" s="91"/>
    </row>
    <row r="38" spans="1:24" ht="13.5">
      <c r="A38" s="42" t="s">
        <v>266</v>
      </c>
      <c r="B38" t="s">
        <v>67</v>
      </c>
      <c r="C38" s="46">
        <f t="shared" ref="C38:T38" si="56">C39+C55+C59+C60</f>
        <v>271.72499999999997</v>
      </c>
      <c r="D38" s="46">
        <f t="shared" si="56"/>
        <v>496.54200000000003</v>
      </c>
      <c r="E38" s="46">
        <f t="shared" si="56"/>
        <v>708.30499999999995</v>
      </c>
      <c r="F38" s="46">
        <f t="shared" si="56"/>
        <v>769.72500000000002</v>
      </c>
      <c r="G38" s="46">
        <f t="shared" si="56"/>
        <v>876.59</v>
      </c>
      <c r="H38" s="46">
        <f t="shared" si="56"/>
        <v>931.67570000000001</v>
      </c>
      <c r="I38" s="46">
        <f t="shared" si="56"/>
        <v>1105.6788019999999</v>
      </c>
      <c r="J38" s="46">
        <f t="shared" si="56"/>
        <v>1211.0166000000004</v>
      </c>
      <c r="K38" s="46">
        <f t="shared" si="56"/>
        <v>1367.8126999999999</v>
      </c>
      <c r="L38" s="46">
        <f t="shared" si="56"/>
        <v>2266.625122142857</v>
      </c>
      <c r="M38" s="46">
        <f t="shared" si="56"/>
        <v>2810.2504319999998</v>
      </c>
      <c r="N38" s="46">
        <f t="shared" si="56"/>
        <v>3694.6843939</v>
      </c>
      <c r="O38" s="46">
        <f t="shared" si="56"/>
        <v>4972.6350360000006</v>
      </c>
      <c r="P38" s="46">
        <f t="shared" si="56"/>
        <v>5854.1751783</v>
      </c>
      <c r="Q38" s="46">
        <f t="shared" si="56"/>
        <v>5264.4950890400005</v>
      </c>
      <c r="R38" s="46">
        <f t="shared" si="56"/>
        <v>5865.8005007991997</v>
      </c>
      <c r="S38" s="46">
        <f t="shared" si="56"/>
        <v>6873.6614105635999</v>
      </c>
      <c r="T38" s="46">
        <f t="shared" si="56"/>
        <v>7560.0456340400006</v>
      </c>
      <c r="U38" s="46">
        <f>U39+U55+U59+U60</f>
        <v>7434.1522711159068</v>
      </c>
      <c r="V38" s="46">
        <f>V39+V55+V59+V60</f>
        <v>8118.8382229669996</v>
      </c>
      <c r="W38" s="46">
        <f>W39+W55+W59+W60</f>
        <v>8963.1731824360013</v>
      </c>
      <c r="X38" s="46">
        <f>X39+X55+X59+X60</f>
        <v>9675.5067724260043</v>
      </c>
    </row>
    <row r="39" spans="1:24" ht="13.5">
      <c r="A39" s="43" t="s">
        <v>258</v>
      </c>
      <c r="B39" t="s">
        <v>45</v>
      </c>
      <c r="C39" s="46">
        <f t="shared" ref="C39:T39" si="57">C40+C41</f>
        <v>142.94499999999999</v>
      </c>
      <c r="D39" s="46">
        <f t="shared" si="57"/>
        <v>324.22500000000002</v>
      </c>
      <c r="E39" s="46">
        <f t="shared" si="57"/>
        <v>514.68599999999992</v>
      </c>
      <c r="F39" s="46">
        <f t="shared" si="57"/>
        <v>543.32400000000007</v>
      </c>
      <c r="G39" s="46">
        <f t="shared" si="57"/>
        <v>683.245</v>
      </c>
      <c r="H39" s="46">
        <f t="shared" si="57"/>
        <v>740.34780000000001</v>
      </c>
      <c r="I39" s="46">
        <f t="shared" si="57"/>
        <v>833.16559999999993</v>
      </c>
      <c r="J39" s="46">
        <f t="shared" si="57"/>
        <v>946.19430000000011</v>
      </c>
      <c r="K39" s="46">
        <f t="shared" si="57"/>
        <v>1027.441</v>
      </c>
      <c r="L39" s="46">
        <f t="shared" si="57"/>
        <v>1530.2509381428572</v>
      </c>
      <c r="M39" s="46">
        <f t="shared" si="57"/>
        <v>1982.6646180000002</v>
      </c>
      <c r="N39" s="46">
        <f t="shared" si="57"/>
        <v>2646.5407690000002</v>
      </c>
      <c r="O39" s="46">
        <f t="shared" si="57"/>
        <v>3669.0894360000002</v>
      </c>
      <c r="P39" s="46">
        <f t="shared" si="57"/>
        <v>4752.6569179999997</v>
      </c>
      <c r="Q39" s="46">
        <f t="shared" si="57"/>
        <v>4388.873634040001</v>
      </c>
      <c r="R39" s="46">
        <f t="shared" si="57"/>
        <v>4867.4405007992</v>
      </c>
      <c r="S39" s="46">
        <f t="shared" si="57"/>
        <v>6134.7518580236001</v>
      </c>
      <c r="T39" s="46">
        <f t="shared" si="57"/>
        <v>6670.9694821400008</v>
      </c>
      <c r="U39" s="46">
        <f>U40+U41</f>
        <v>6659.2953364259065</v>
      </c>
      <c r="V39" s="46">
        <f>V40+V41</f>
        <v>7241.556858216999</v>
      </c>
      <c r="W39" s="46">
        <f>W40+W41</f>
        <v>8010.8563513100007</v>
      </c>
      <c r="X39" s="46">
        <f>X40+X41</f>
        <v>8786.0653158800014</v>
      </c>
    </row>
    <row r="40" spans="1:24" ht="13.5">
      <c r="A40" s="45" t="s">
        <v>278</v>
      </c>
      <c r="B40" t="s">
        <v>43</v>
      </c>
      <c r="C40" s="46">
        <f t="shared" ref="C40:T40" si="58">C44+C47+C50</f>
        <v>66.745000000000005</v>
      </c>
      <c r="D40" s="46">
        <f t="shared" si="58"/>
        <v>158.42699999999999</v>
      </c>
      <c r="E40" s="46">
        <f t="shared" si="58"/>
        <v>319.43099999999998</v>
      </c>
      <c r="F40" s="46">
        <f t="shared" si="58"/>
        <v>304.017</v>
      </c>
      <c r="G40" s="46">
        <f t="shared" si="58"/>
        <v>397.04399999999998</v>
      </c>
      <c r="H40" s="46">
        <f t="shared" si="58"/>
        <v>436.84109999999998</v>
      </c>
      <c r="I40" s="46">
        <f t="shared" si="58"/>
        <v>511.40429999999998</v>
      </c>
      <c r="J40" s="46">
        <f t="shared" si="58"/>
        <v>578.0308</v>
      </c>
      <c r="K40" s="46">
        <f t="shared" si="58"/>
        <v>607.80729999999994</v>
      </c>
      <c r="L40" s="46">
        <f t="shared" si="58"/>
        <v>909.63673314285711</v>
      </c>
      <c r="M40" s="46">
        <f t="shared" si="58"/>
        <v>1397.2579480000002</v>
      </c>
      <c r="N40" s="46">
        <f t="shared" si="58"/>
        <v>1800.647397</v>
      </c>
      <c r="O40" s="46">
        <f t="shared" si="58"/>
        <v>2454.268321</v>
      </c>
      <c r="P40" s="46">
        <f t="shared" si="58"/>
        <v>2639.3485939999996</v>
      </c>
      <c r="Q40" s="46">
        <f t="shared" si="58"/>
        <v>2530.8960540400003</v>
      </c>
      <c r="R40" s="46">
        <f t="shared" si="58"/>
        <v>2834.2969076431</v>
      </c>
      <c r="S40" s="46">
        <f t="shared" si="58"/>
        <v>3492.7267112299996</v>
      </c>
      <c r="T40" s="46">
        <f t="shared" si="58"/>
        <v>3790.0169594900008</v>
      </c>
      <c r="U40" s="46">
        <f>U44+U47+U50</f>
        <v>3659.4208167577071</v>
      </c>
      <c r="V40" s="46">
        <f>V44+V47+V50</f>
        <v>4203.610525226999</v>
      </c>
      <c r="W40" s="46">
        <f>W44+W47+W50</f>
        <v>4445.4804150300006</v>
      </c>
      <c r="X40" s="46">
        <f>X44+X47+X50</f>
        <v>4426.0920999800001</v>
      </c>
    </row>
    <row r="41" spans="1:24" ht="13.5">
      <c r="A41" s="45" t="s">
        <v>279</v>
      </c>
      <c r="B41" t="s">
        <v>44</v>
      </c>
      <c r="C41" s="46">
        <f t="shared" ref="C41:T41" si="59">C42+C43+C51+C54</f>
        <v>76.2</v>
      </c>
      <c r="D41" s="46">
        <f t="shared" si="59"/>
        <v>165.798</v>
      </c>
      <c r="E41" s="46">
        <f t="shared" si="59"/>
        <v>195.255</v>
      </c>
      <c r="F41" s="46">
        <f t="shared" si="59"/>
        <v>239.30700000000002</v>
      </c>
      <c r="G41" s="46">
        <f t="shared" si="59"/>
        <v>286.20100000000002</v>
      </c>
      <c r="H41" s="46">
        <f t="shared" si="59"/>
        <v>303.50670000000008</v>
      </c>
      <c r="I41" s="46">
        <f t="shared" si="59"/>
        <v>321.76129999999995</v>
      </c>
      <c r="J41" s="46">
        <f t="shared" si="59"/>
        <v>368.16350000000006</v>
      </c>
      <c r="K41" s="46">
        <f t="shared" si="59"/>
        <v>419.63370000000009</v>
      </c>
      <c r="L41" s="46">
        <f t="shared" si="59"/>
        <v>620.61420499999997</v>
      </c>
      <c r="M41" s="46">
        <f t="shared" si="59"/>
        <v>585.40666999999996</v>
      </c>
      <c r="N41" s="46">
        <f t="shared" si="59"/>
        <v>845.893372</v>
      </c>
      <c r="O41" s="46">
        <f t="shared" si="59"/>
        <v>1214.821115</v>
      </c>
      <c r="P41" s="46">
        <f t="shared" si="59"/>
        <v>2113.3083240000001</v>
      </c>
      <c r="Q41" s="46">
        <f t="shared" si="59"/>
        <v>1857.9775800000002</v>
      </c>
      <c r="R41" s="46">
        <f t="shared" si="59"/>
        <v>2033.1435931561</v>
      </c>
      <c r="S41" s="46">
        <f t="shared" si="59"/>
        <v>2642.0251467936005</v>
      </c>
      <c r="T41" s="46">
        <f t="shared" si="59"/>
        <v>2880.95252265</v>
      </c>
      <c r="U41" s="46">
        <f>U42+U43+U51+U54</f>
        <v>2999.8745196681998</v>
      </c>
      <c r="V41" s="46">
        <f>V42+V43+V51+V54</f>
        <v>3037.94633299</v>
      </c>
      <c r="W41" s="46">
        <f>W42+W43+W51+W54</f>
        <v>3565.3759362800001</v>
      </c>
      <c r="X41" s="46">
        <f>X42+X43+X51+X54</f>
        <v>4359.9732159000005</v>
      </c>
    </row>
    <row r="42" spans="1:24" ht="13.5">
      <c r="A42" s="47" t="s">
        <v>345</v>
      </c>
      <c r="C42" s="114">
        <v>20.9</v>
      </c>
      <c r="D42" s="114">
        <v>43.856999999999999</v>
      </c>
      <c r="E42" s="114">
        <v>76.992999999999995</v>
      </c>
      <c r="F42" s="114">
        <v>88.563000000000002</v>
      </c>
      <c r="G42" s="114">
        <v>104.85300000000001</v>
      </c>
      <c r="H42" s="114">
        <v>108.36500000000001</v>
      </c>
      <c r="I42" s="114">
        <v>135.76300000000001</v>
      </c>
      <c r="J42" s="114">
        <v>143.036</v>
      </c>
      <c r="K42" s="114">
        <v>152.881</v>
      </c>
      <c r="L42" s="114">
        <v>268.64989199999997</v>
      </c>
      <c r="M42" s="114">
        <v>290.68501600000002</v>
      </c>
      <c r="N42" s="114">
        <v>385.94549400000005</v>
      </c>
      <c r="O42" s="114">
        <v>526.74809000000005</v>
      </c>
      <c r="P42" s="114">
        <v>1296.3440000000001</v>
      </c>
      <c r="Q42" s="114">
        <v>1118.94596</v>
      </c>
      <c r="R42" s="114">
        <v>1202</v>
      </c>
      <c r="S42" s="114">
        <v>1551.0399848700001</v>
      </c>
      <c r="T42" s="114">
        <v>1764.7542865599999</v>
      </c>
      <c r="U42" s="114">
        <v>1934.3427214499998</v>
      </c>
      <c r="V42" s="114">
        <v>1938.7944787800002</v>
      </c>
      <c r="W42" s="114">
        <v>2223.2206086800002</v>
      </c>
      <c r="X42" s="114">
        <v>2414.0503322700001</v>
      </c>
    </row>
    <row r="43" spans="1:24" ht="13.5">
      <c r="A43" s="47" t="s">
        <v>346</v>
      </c>
      <c r="C43" s="114">
        <v>28.6</v>
      </c>
      <c r="D43" s="114">
        <v>33.164000000000001</v>
      </c>
      <c r="E43" s="114">
        <v>38.900000000000006</v>
      </c>
      <c r="F43" s="114">
        <v>50.933</v>
      </c>
      <c r="G43" s="114">
        <v>55.456000000000003</v>
      </c>
      <c r="H43" s="114">
        <v>80.156000000000006</v>
      </c>
      <c r="I43" s="114">
        <v>66.453000000000003</v>
      </c>
      <c r="J43" s="114">
        <v>82.539000000000001</v>
      </c>
      <c r="K43" s="114">
        <v>101.509</v>
      </c>
      <c r="L43" s="114">
        <v>161.58968000000002</v>
      </c>
      <c r="M43" s="114">
        <v>210.30123299999997</v>
      </c>
      <c r="N43" s="114">
        <v>341.07047</v>
      </c>
      <c r="O43" s="114">
        <v>554.79632500000002</v>
      </c>
      <c r="P43" s="114">
        <v>592.11912399999994</v>
      </c>
      <c r="Q43" s="114">
        <v>517.65272000000004</v>
      </c>
      <c r="R43" s="114">
        <v>575.96798203000003</v>
      </c>
      <c r="S43" s="114">
        <v>832.20127835999995</v>
      </c>
      <c r="T43" s="114">
        <v>850.99504448000005</v>
      </c>
      <c r="U43" s="114">
        <v>806.54527865999978</v>
      </c>
      <c r="V43" s="114">
        <v>828.82314112999995</v>
      </c>
      <c r="W43" s="114">
        <v>1025.2284216200001</v>
      </c>
      <c r="X43" s="114">
        <v>1055.9364862300001</v>
      </c>
    </row>
    <row r="44" spans="1:24" ht="13.5">
      <c r="A44" s="47" t="s">
        <v>347</v>
      </c>
      <c r="C44" s="46">
        <v>58.5</v>
      </c>
      <c r="D44" s="46">
        <f t="shared" ref="D44:T44" si="60">D45+D46</f>
        <v>124.34399999999999</v>
      </c>
      <c r="E44" s="46">
        <f t="shared" si="60"/>
        <v>205.48</v>
      </c>
      <c r="F44" s="46">
        <f t="shared" si="60"/>
        <v>208.66800000000001</v>
      </c>
      <c r="G44" s="46">
        <f t="shared" si="60"/>
        <v>244.41300000000001</v>
      </c>
      <c r="H44" s="46">
        <f t="shared" si="60"/>
        <v>289.25700000000001</v>
      </c>
      <c r="I44" s="46">
        <f t="shared" si="60"/>
        <v>355.76499999999999</v>
      </c>
      <c r="J44" s="46">
        <f t="shared" si="60"/>
        <v>413.74099999999999</v>
      </c>
      <c r="K44" s="46">
        <f t="shared" si="60"/>
        <v>415.17899999999997</v>
      </c>
      <c r="L44" s="46">
        <f t="shared" si="60"/>
        <v>628.15812499999993</v>
      </c>
      <c r="M44" s="46">
        <f t="shared" si="60"/>
        <v>987.43173300000001</v>
      </c>
      <c r="N44" s="46">
        <f t="shared" si="60"/>
        <v>1332.65119</v>
      </c>
      <c r="O44" s="46">
        <f t="shared" si="60"/>
        <v>1973.6658</v>
      </c>
      <c r="P44" s="46">
        <f t="shared" si="60"/>
        <v>2068.9883599999998</v>
      </c>
      <c r="Q44" s="46">
        <f t="shared" si="60"/>
        <v>2051.748</v>
      </c>
      <c r="R44" s="46">
        <f t="shared" si="60"/>
        <v>2203.0933771544001</v>
      </c>
      <c r="S44" s="46">
        <f t="shared" si="60"/>
        <v>2784.3462878999999</v>
      </c>
      <c r="T44" s="46">
        <f t="shared" si="60"/>
        <v>3040.3318509400005</v>
      </c>
      <c r="U44" s="46">
        <f>U45+U46</f>
        <v>2847.8674677671997</v>
      </c>
      <c r="V44" s="46">
        <f>V45+V46</f>
        <v>3298.5183162269996</v>
      </c>
      <c r="W44" s="46">
        <f>W45+W46</f>
        <v>3505.4546394700001</v>
      </c>
      <c r="X44" s="46">
        <f>X45+X46</f>
        <v>3286.3933711</v>
      </c>
    </row>
    <row r="45" spans="1:24" ht="13.5">
      <c r="A45" s="48" t="s">
        <v>348</v>
      </c>
      <c r="C45" s="114"/>
      <c r="D45" s="114">
        <v>103.22</v>
      </c>
      <c r="E45" s="114">
        <v>131.58799999999999</v>
      </c>
      <c r="F45" s="114">
        <v>120.863</v>
      </c>
      <c r="G45" s="114">
        <v>142.66500000000002</v>
      </c>
      <c r="H45" s="114">
        <v>164.7484</v>
      </c>
      <c r="I45" s="114">
        <v>200.65</v>
      </c>
      <c r="J45" s="114">
        <v>213.411</v>
      </c>
      <c r="K45" s="114">
        <v>229.85399999999998</v>
      </c>
      <c r="L45" s="114">
        <v>262.63549899999998</v>
      </c>
      <c r="M45" s="114">
        <v>362.52120400000001</v>
      </c>
      <c r="N45" s="114">
        <v>405.08625000000001</v>
      </c>
      <c r="O45" s="114">
        <v>678.42180000000008</v>
      </c>
      <c r="P45" s="114">
        <v>738.41271999999992</v>
      </c>
      <c r="Q45" s="114">
        <v>825.32080000000008</v>
      </c>
      <c r="R45" s="114">
        <v>1061.6442938509001</v>
      </c>
      <c r="S45" s="114">
        <v>1898.02319171</v>
      </c>
      <c r="T45" s="114">
        <v>2292.9146728600003</v>
      </c>
      <c r="U45" s="114">
        <v>2261.6834100503997</v>
      </c>
      <c r="V45" s="114">
        <v>2126.1492905685996</v>
      </c>
      <c r="W45" s="114">
        <v>1867.9306324500001</v>
      </c>
      <c r="X45" s="114">
        <v>929.7396339500001</v>
      </c>
    </row>
    <row r="46" spans="1:24" ht="13.5">
      <c r="A46" s="48" t="s">
        <v>349</v>
      </c>
      <c r="C46" s="114"/>
      <c r="D46" s="114">
        <v>21.124000000000002</v>
      </c>
      <c r="E46" s="114">
        <v>73.891999999999996</v>
      </c>
      <c r="F46" s="114">
        <v>87.804999999999993</v>
      </c>
      <c r="G46" s="114">
        <v>101.74799999999999</v>
      </c>
      <c r="H46" s="114">
        <v>124.5086</v>
      </c>
      <c r="I46" s="114">
        <v>155.11500000000001</v>
      </c>
      <c r="J46" s="114">
        <v>200.33</v>
      </c>
      <c r="K46" s="114">
        <v>185.32499999999999</v>
      </c>
      <c r="L46" s="114">
        <v>365.52262599999995</v>
      </c>
      <c r="M46" s="114">
        <v>624.910529</v>
      </c>
      <c r="N46" s="114">
        <v>927.56494000000009</v>
      </c>
      <c r="O46" s="114">
        <v>1295.2439999999999</v>
      </c>
      <c r="P46" s="114">
        <v>1330.5756399999998</v>
      </c>
      <c r="Q46" s="114">
        <v>1226.4271999999999</v>
      </c>
      <c r="R46" s="114">
        <v>1141.4490833034999</v>
      </c>
      <c r="S46" s="114">
        <v>886.32309619000011</v>
      </c>
      <c r="T46" s="114">
        <v>747.4171780800001</v>
      </c>
      <c r="U46" s="114">
        <v>586.1840577168</v>
      </c>
      <c r="V46" s="114">
        <v>1172.3690256584002</v>
      </c>
      <c r="W46" s="114">
        <v>1637.52400702</v>
      </c>
      <c r="X46" s="114">
        <v>2356.6537371499999</v>
      </c>
    </row>
    <row r="47" spans="1:24" ht="13.5">
      <c r="A47" s="47" t="s">
        <v>350</v>
      </c>
      <c r="C47" s="46">
        <v>2.8</v>
      </c>
      <c r="D47" s="46">
        <f t="shared" ref="D47:T47" si="61">D48+D49</f>
        <v>13.712</v>
      </c>
      <c r="E47" s="46">
        <f t="shared" si="61"/>
        <v>52.765999999999998</v>
      </c>
      <c r="F47" s="46">
        <f t="shared" si="61"/>
        <v>33.558999999999997</v>
      </c>
      <c r="G47" s="46">
        <f t="shared" si="61"/>
        <v>118.55799999999999</v>
      </c>
      <c r="H47" s="46">
        <f t="shared" si="61"/>
        <v>94.546099999999996</v>
      </c>
      <c r="I47" s="46">
        <f t="shared" si="61"/>
        <v>100.66030000000001</v>
      </c>
      <c r="J47" s="46">
        <f t="shared" si="61"/>
        <v>105.24380000000001</v>
      </c>
      <c r="K47" s="46">
        <f t="shared" si="61"/>
        <v>122.32130000000001</v>
      </c>
      <c r="L47" s="46">
        <f t="shared" si="61"/>
        <v>181.34060314285716</v>
      </c>
      <c r="M47" s="46">
        <f t="shared" si="61"/>
        <v>286.42102399999999</v>
      </c>
      <c r="N47" s="46">
        <f t="shared" si="61"/>
        <v>335.62996599999997</v>
      </c>
      <c r="O47" s="46">
        <f t="shared" si="61"/>
        <v>428.63694999999996</v>
      </c>
      <c r="P47" s="46">
        <f t="shared" si="61"/>
        <v>518.47939399999996</v>
      </c>
      <c r="Q47" s="46">
        <f t="shared" si="61"/>
        <v>443.23663999999997</v>
      </c>
      <c r="R47" s="46">
        <f t="shared" si="61"/>
        <v>560.8206584687</v>
      </c>
      <c r="S47" s="46">
        <f t="shared" si="61"/>
        <v>615.16960089000008</v>
      </c>
      <c r="T47" s="46">
        <f t="shared" si="61"/>
        <v>659.60611392999999</v>
      </c>
      <c r="U47" s="46">
        <f>U48+U49</f>
        <v>722.17805822050718</v>
      </c>
      <c r="V47" s="46">
        <f>V48+V49</f>
        <v>810.20900227999971</v>
      </c>
      <c r="W47" s="46">
        <f>W48+W49</f>
        <v>870.73181496000007</v>
      </c>
      <c r="X47" s="46">
        <f>X48+X49</f>
        <v>1069.6580877600002</v>
      </c>
    </row>
    <row r="48" spans="1:24" ht="13.5">
      <c r="A48" s="48" t="s">
        <v>348</v>
      </c>
      <c r="C48" s="114"/>
      <c r="D48" s="114">
        <v>3.4450000000000003</v>
      </c>
      <c r="E48" s="114">
        <v>4.8470000000000004</v>
      </c>
      <c r="F48" s="114">
        <v>3.3340000000000001</v>
      </c>
      <c r="G48" s="114">
        <v>13.499999999999998</v>
      </c>
      <c r="H48" s="114">
        <v>10.530999999999999</v>
      </c>
      <c r="I48" s="114">
        <v>21.232999999999997</v>
      </c>
      <c r="J48" s="114">
        <v>26.032999999999998</v>
      </c>
      <c r="K48" s="114">
        <v>28.083000000000002</v>
      </c>
      <c r="L48" s="114">
        <v>62.001064</v>
      </c>
      <c r="M48" s="114">
        <v>65.178280000000001</v>
      </c>
      <c r="N48" s="114">
        <v>92.623535000000004</v>
      </c>
      <c r="O48" s="114">
        <v>121.59835</v>
      </c>
      <c r="P48" s="114">
        <v>122.36878400000001</v>
      </c>
      <c r="Q48" s="114">
        <v>114.27839999999999</v>
      </c>
      <c r="R48" s="114">
        <v>165.9460303578</v>
      </c>
      <c r="S48" s="114">
        <v>190.26751201000002</v>
      </c>
      <c r="T48" s="114">
        <v>208.92262353000001</v>
      </c>
      <c r="U48" s="114">
        <v>205.57469029000004</v>
      </c>
      <c r="V48" s="114">
        <v>211.77352358999997</v>
      </c>
      <c r="W48" s="114">
        <v>219.594371</v>
      </c>
      <c r="X48" s="114">
        <v>181.92841443</v>
      </c>
    </row>
    <row r="49" spans="1:24" ht="13.5">
      <c r="A49" s="48" t="s">
        <v>349</v>
      </c>
      <c r="C49" s="114"/>
      <c r="D49" s="114">
        <v>10.266999999999999</v>
      </c>
      <c r="E49" s="114">
        <v>47.918999999999997</v>
      </c>
      <c r="F49" s="114">
        <v>30.224999999999998</v>
      </c>
      <c r="G49" s="114">
        <v>105.05799999999999</v>
      </c>
      <c r="H49" s="114">
        <v>84.01509999999999</v>
      </c>
      <c r="I49" s="114">
        <v>79.427300000000002</v>
      </c>
      <c r="J49" s="114">
        <v>79.210800000000006</v>
      </c>
      <c r="K49" s="114">
        <v>94.23830000000001</v>
      </c>
      <c r="L49" s="114">
        <v>119.33953914285715</v>
      </c>
      <c r="M49" s="114">
        <v>221.24274400000002</v>
      </c>
      <c r="N49" s="114">
        <v>243.00643099999999</v>
      </c>
      <c r="O49" s="114">
        <v>307.03859999999997</v>
      </c>
      <c r="P49" s="114">
        <v>396.11061000000001</v>
      </c>
      <c r="Q49" s="114">
        <v>328.95823999999999</v>
      </c>
      <c r="R49" s="114">
        <v>394.87462811090001</v>
      </c>
      <c r="S49" s="114">
        <v>424.90208888000001</v>
      </c>
      <c r="T49" s="114">
        <v>450.68349039999998</v>
      </c>
      <c r="U49" s="114">
        <v>516.60336793050715</v>
      </c>
      <c r="V49" s="114">
        <v>598.43547868999974</v>
      </c>
      <c r="W49" s="114">
        <v>651.13744396000004</v>
      </c>
      <c r="X49" s="114">
        <v>887.72967333000008</v>
      </c>
    </row>
    <row r="50" spans="1:24" ht="13.5">
      <c r="A50" s="47" t="s">
        <v>351</v>
      </c>
      <c r="C50" s="114">
        <v>5.4450000000000003</v>
      </c>
      <c r="D50" s="114">
        <v>20.371000000000002</v>
      </c>
      <c r="E50" s="114">
        <v>61.185000000000002</v>
      </c>
      <c r="F50" s="114">
        <v>61.789999999999992</v>
      </c>
      <c r="G50" s="114">
        <v>34.073</v>
      </c>
      <c r="H50" s="114">
        <v>53.038000000000004</v>
      </c>
      <c r="I50" s="114">
        <v>54.978999999999999</v>
      </c>
      <c r="J50" s="114">
        <v>59.045999999999999</v>
      </c>
      <c r="K50" s="114">
        <v>70.306999999999988</v>
      </c>
      <c r="L50" s="114">
        <v>100.13800499999999</v>
      </c>
      <c r="M50" s="114">
        <v>123.405191</v>
      </c>
      <c r="N50" s="114">
        <v>132.366241</v>
      </c>
      <c r="O50" s="114">
        <v>51.965570999999997</v>
      </c>
      <c r="P50" s="114">
        <v>51.880839999999999</v>
      </c>
      <c r="Q50" s="114">
        <v>35.911414040000004</v>
      </c>
      <c r="R50" s="114">
        <v>70.382872020000008</v>
      </c>
      <c r="S50" s="114">
        <v>93.210822440000001</v>
      </c>
      <c r="T50" s="114">
        <v>90.078994620000003</v>
      </c>
      <c r="U50" s="114">
        <v>89.375290770000007</v>
      </c>
      <c r="V50" s="114">
        <v>94.883206720000018</v>
      </c>
      <c r="W50" s="114">
        <v>69.293960599999991</v>
      </c>
      <c r="X50" s="114">
        <v>70.040641120000004</v>
      </c>
    </row>
    <row r="51" spans="1:24" ht="13.5">
      <c r="A51" s="47" t="s">
        <v>352</v>
      </c>
      <c r="C51" s="46">
        <v>0</v>
      </c>
      <c r="D51" s="46">
        <v>19.557000000000002</v>
      </c>
      <c r="E51" s="46">
        <v>30.874000000000002</v>
      </c>
      <c r="F51" s="46">
        <v>40.420999999999999</v>
      </c>
      <c r="G51" s="46">
        <v>49.015000000000001</v>
      </c>
      <c r="H51" s="46">
        <v>46.405000000000001</v>
      </c>
      <c r="I51" s="46">
        <v>45.293999999999997</v>
      </c>
      <c r="J51" s="46">
        <v>52.052</v>
      </c>
      <c r="K51" s="46">
        <v>63.547000000000004</v>
      </c>
      <c r="L51" s="46">
        <v>46.570967999999993</v>
      </c>
      <c r="M51" s="46">
        <v>60.372726999999998</v>
      </c>
      <c r="N51" s="46">
        <v>85.820262999999997</v>
      </c>
      <c r="O51" s="46">
        <v>107.8861</v>
      </c>
      <c r="P51" s="46">
        <v>131.86184</v>
      </c>
      <c r="Q51" s="46">
        <v>160.3836</v>
      </c>
      <c r="R51" s="46">
        <v>191.72863208119998</v>
      </c>
      <c r="S51" s="46">
        <v>220.38953851359997</v>
      </c>
      <c r="T51" s="46">
        <v>229.97027414999999</v>
      </c>
      <c r="U51" s="46">
        <f>U52+U53</f>
        <v>230.73682735819997</v>
      </c>
      <c r="V51" s="46">
        <f>V52+V53</f>
        <v>245.87708561000002</v>
      </c>
      <c r="W51" s="46">
        <f>W52+W53</f>
        <v>290.29401574000002</v>
      </c>
      <c r="X51" s="46">
        <f>X52+X53</f>
        <v>363.40139686999999</v>
      </c>
    </row>
    <row r="52" spans="1:24" ht="13.5">
      <c r="A52" s="48" t="s">
        <v>353</v>
      </c>
      <c r="C52" s="114"/>
      <c r="D52" s="114">
        <v>6.1609999999999996</v>
      </c>
      <c r="E52" s="114">
        <v>15.084000000000001</v>
      </c>
      <c r="F52" s="114">
        <v>20.724</v>
      </c>
      <c r="G52" s="114">
        <v>24.677</v>
      </c>
      <c r="H52" s="114">
        <v>21.513999999999999</v>
      </c>
      <c r="I52" s="114">
        <v>21.137999999999998</v>
      </c>
      <c r="J52" s="114">
        <v>21.195</v>
      </c>
      <c r="K52" s="114">
        <v>18.765999999999998</v>
      </c>
      <c r="L52" s="114">
        <v>17.463449000000001</v>
      </c>
      <c r="M52" s="114">
        <v>22.808878</v>
      </c>
      <c r="N52" s="114">
        <v>34.445120000000003</v>
      </c>
      <c r="O52" s="114">
        <v>29.662800000000001</v>
      </c>
      <c r="P52" s="114">
        <v>31.602</v>
      </c>
      <c r="Q52" s="114">
        <v>41.155000000000001</v>
      </c>
      <c r="R52" s="114">
        <v>52.493466263199991</v>
      </c>
      <c r="S52" s="114">
        <v>64.497031218399997</v>
      </c>
      <c r="T52" s="114">
        <v>63.892230960099994</v>
      </c>
      <c r="U52" s="114">
        <v>64.797366435800001</v>
      </c>
      <c r="V52" s="114">
        <v>67.789874440000006</v>
      </c>
      <c r="W52" s="114">
        <v>53.004559229999998</v>
      </c>
      <c r="X52" s="114">
        <v>78.76466357999999</v>
      </c>
    </row>
    <row r="53" spans="1:24" ht="13.5">
      <c r="A53" s="48" t="s">
        <v>354</v>
      </c>
      <c r="C53" s="114"/>
      <c r="D53" s="114">
        <v>13.396000000000001</v>
      </c>
      <c r="E53" s="114">
        <v>15.79</v>
      </c>
      <c r="F53" s="114">
        <v>19.696999999999999</v>
      </c>
      <c r="G53" s="114">
        <v>24.338000000000001</v>
      </c>
      <c r="H53" s="114">
        <v>24.890999999999998</v>
      </c>
      <c r="I53" s="114">
        <v>24.155999999999999</v>
      </c>
      <c r="J53" s="114">
        <v>30.856999999999999</v>
      </c>
      <c r="K53" s="114">
        <v>44.781000000000006</v>
      </c>
      <c r="L53" s="114">
        <v>29.107518999999996</v>
      </c>
      <c r="M53" s="114">
        <v>37.563848999999998</v>
      </c>
      <c r="N53" s="114">
        <v>51.375142999999994</v>
      </c>
      <c r="O53" s="114">
        <v>78.223299999999995</v>
      </c>
      <c r="P53" s="114">
        <v>100.25984</v>
      </c>
      <c r="Q53" s="114">
        <v>119.2286</v>
      </c>
      <c r="R53" s="114">
        <v>139.23516581799998</v>
      </c>
      <c r="S53" s="114">
        <v>155.89250729519998</v>
      </c>
      <c r="T53" s="114">
        <v>166.0780431899</v>
      </c>
      <c r="U53" s="114">
        <v>165.93946092239997</v>
      </c>
      <c r="V53" s="114">
        <v>178.08721117000002</v>
      </c>
      <c r="W53" s="114">
        <v>237.28945651000001</v>
      </c>
      <c r="X53" s="114">
        <v>284.63673329</v>
      </c>
    </row>
    <row r="54" spans="1:24" ht="13.5">
      <c r="A54" s="47" t="s">
        <v>355</v>
      </c>
      <c r="C54" s="114">
        <v>26.7</v>
      </c>
      <c r="D54" s="114">
        <v>69.22</v>
      </c>
      <c r="E54" s="114">
        <v>48.488</v>
      </c>
      <c r="F54" s="114">
        <v>59.39</v>
      </c>
      <c r="G54" s="114">
        <v>76.876999999999995</v>
      </c>
      <c r="H54" s="114">
        <v>68.580700000000064</v>
      </c>
      <c r="I54" s="114">
        <v>74.251299999999958</v>
      </c>
      <c r="J54" s="114">
        <v>90.536500000000061</v>
      </c>
      <c r="K54" s="114">
        <v>101.69670000000008</v>
      </c>
      <c r="L54" s="114">
        <v>143.80366500000002</v>
      </c>
      <c r="M54" s="114">
        <v>24.047694</v>
      </c>
      <c r="N54" s="114">
        <v>33.057145000000006</v>
      </c>
      <c r="O54" s="114">
        <v>25.390599999999999</v>
      </c>
      <c r="P54" s="114">
        <v>92.983360000000005</v>
      </c>
      <c r="Q54" s="114">
        <v>60.9953</v>
      </c>
      <c r="R54" s="114">
        <v>63.446979044900004</v>
      </c>
      <c r="S54" s="114">
        <v>38.394345049999998</v>
      </c>
      <c r="T54" s="114">
        <v>35.232917459999996</v>
      </c>
      <c r="U54" s="114">
        <v>28.249692200000005</v>
      </c>
      <c r="V54" s="114">
        <v>24.451627470000005</v>
      </c>
      <c r="W54" s="114">
        <v>26.632890239999998</v>
      </c>
      <c r="X54" s="114">
        <v>526.58500053</v>
      </c>
    </row>
    <row r="55" spans="1:24" ht="13.5">
      <c r="A55" s="43" t="s">
        <v>280</v>
      </c>
      <c r="B55" t="s">
        <v>127</v>
      </c>
      <c r="C55" s="46">
        <f t="shared" ref="C55:T55" si="62">C56+C57+C58</f>
        <v>40.880000000000003</v>
      </c>
      <c r="D55" s="46">
        <f t="shared" si="62"/>
        <v>69.314000000000007</v>
      </c>
      <c r="E55" s="46">
        <f t="shared" si="62"/>
        <v>71.688000000000002</v>
      </c>
      <c r="F55" s="46">
        <f t="shared" si="62"/>
        <v>105.88199999999999</v>
      </c>
      <c r="G55" s="46">
        <f t="shared" si="62"/>
        <v>107.27500000000001</v>
      </c>
      <c r="H55" s="46">
        <f t="shared" si="62"/>
        <v>140.017</v>
      </c>
      <c r="I55" s="46">
        <f t="shared" si="62"/>
        <v>155.45400000000001</v>
      </c>
      <c r="J55" s="46">
        <f t="shared" si="62"/>
        <v>175.88640000000001</v>
      </c>
      <c r="K55" s="46">
        <f t="shared" si="62"/>
        <v>222.76099999999997</v>
      </c>
      <c r="L55" s="46">
        <f t="shared" si="62"/>
        <v>402.17418400000003</v>
      </c>
      <c r="M55" s="46">
        <f t="shared" si="62"/>
        <v>428.78581399999996</v>
      </c>
      <c r="N55" s="46">
        <f t="shared" si="62"/>
        <v>502.84362489999995</v>
      </c>
      <c r="O55" s="46">
        <f t="shared" si="62"/>
        <v>722.04560000000004</v>
      </c>
      <c r="P55" s="46">
        <f t="shared" si="62"/>
        <v>0</v>
      </c>
      <c r="Q55" s="46">
        <f t="shared" si="62"/>
        <v>0</v>
      </c>
      <c r="R55" s="46">
        <f t="shared" si="62"/>
        <v>0</v>
      </c>
      <c r="S55" s="46">
        <f t="shared" si="62"/>
        <v>0</v>
      </c>
      <c r="T55" s="46">
        <f t="shared" si="62"/>
        <v>0</v>
      </c>
      <c r="U55" s="46">
        <f>U56+U57+U58</f>
        <v>0</v>
      </c>
      <c r="V55" s="46">
        <f>V56+V57+V58</f>
        <v>0</v>
      </c>
      <c r="W55" s="46">
        <f>W56+W57+W58</f>
        <v>0</v>
      </c>
      <c r="X55" s="46">
        <f>X56+X57+X58</f>
        <v>0</v>
      </c>
    </row>
    <row r="56" spans="1:24" ht="13.5">
      <c r="A56" s="45" t="s">
        <v>356</v>
      </c>
      <c r="C56" s="114">
        <v>5.0409999999999995</v>
      </c>
      <c r="D56" s="114">
        <v>6.011000000000001</v>
      </c>
      <c r="E56" s="114">
        <v>12.717000000000001</v>
      </c>
      <c r="F56" s="114">
        <v>9.7029999999999994</v>
      </c>
      <c r="G56" s="114">
        <v>9.4160000000000004</v>
      </c>
      <c r="H56" s="114">
        <v>12.513</v>
      </c>
      <c r="I56" s="114">
        <v>19.148</v>
      </c>
      <c r="J56" s="114">
        <v>27.419200000000004</v>
      </c>
      <c r="K56" s="114">
        <v>18.506999999999998</v>
      </c>
      <c r="L56" s="114">
        <v>55.425001000000009</v>
      </c>
      <c r="M56" s="114">
        <v>74.639953000000006</v>
      </c>
      <c r="N56" s="114">
        <v>101.203789</v>
      </c>
      <c r="O56" s="114">
        <v>139.41000000000003</v>
      </c>
      <c r="P56" s="114">
        <v>0</v>
      </c>
      <c r="Q56" s="114">
        <v>0</v>
      </c>
      <c r="R56" s="114">
        <v>0</v>
      </c>
      <c r="S56" s="114">
        <v>0</v>
      </c>
      <c r="T56" s="114">
        <v>0</v>
      </c>
      <c r="U56" s="114">
        <v>0</v>
      </c>
      <c r="V56" s="114">
        <v>0</v>
      </c>
      <c r="W56" s="114">
        <v>0</v>
      </c>
      <c r="X56" s="114">
        <v>0</v>
      </c>
    </row>
    <row r="57" spans="1:24" ht="13.5">
      <c r="A57" s="45" t="s">
        <v>357</v>
      </c>
      <c r="C57" s="114">
        <v>6.7389999999999999</v>
      </c>
      <c r="D57" s="114">
        <v>6.3349999999999991</v>
      </c>
      <c r="E57" s="114">
        <v>13.592000000000001</v>
      </c>
      <c r="F57" s="114">
        <v>18.414999999999999</v>
      </c>
      <c r="G57" s="114">
        <v>25.562000000000001</v>
      </c>
      <c r="H57" s="114">
        <v>12.134</v>
      </c>
      <c r="I57" s="114">
        <v>17.658999999999999</v>
      </c>
      <c r="J57" s="114">
        <v>20.135000000000002</v>
      </c>
      <c r="K57" s="114">
        <v>23.864000000000001</v>
      </c>
      <c r="L57" s="114">
        <v>65.804147</v>
      </c>
      <c r="M57" s="114">
        <v>47.797996000000005</v>
      </c>
      <c r="N57" s="114">
        <v>44.0904259</v>
      </c>
      <c r="O57" s="114">
        <v>30.2</v>
      </c>
      <c r="P57" s="114">
        <v>0</v>
      </c>
      <c r="Q57" s="114">
        <v>0</v>
      </c>
      <c r="R57" s="114">
        <v>0</v>
      </c>
      <c r="S57" s="114">
        <v>0</v>
      </c>
      <c r="T57" s="114">
        <v>0</v>
      </c>
      <c r="U57" s="114">
        <v>0</v>
      </c>
      <c r="V57" s="114">
        <v>0</v>
      </c>
      <c r="W57" s="114">
        <v>0</v>
      </c>
      <c r="X57" s="114">
        <v>0</v>
      </c>
    </row>
    <row r="58" spans="1:24" ht="13.5">
      <c r="A58" s="45" t="s">
        <v>358</v>
      </c>
      <c r="C58" s="114">
        <v>29.1</v>
      </c>
      <c r="D58" s="114">
        <v>56.968000000000004</v>
      </c>
      <c r="E58" s="114">
        <v>45.378999999999998</v>
      </c>
      <c r="F58" s="114">
        <v>77.763999999999996</v>
      </c>
      <c r="G58" s="114">
        <v>72.296999999999997</v>
      </c>
      <c r="H58" s="114">
        <v>115.37</v>
      </c>
      <c r="I58" s="114">
        <v>118.64700000000001</v>
      </c>
      <c r="J58" s="114">
        <v>128.3322</v>
      </c>
      <c r="K58" s="114">
        <v>180.39</v>
      </c>
      <c r="L58" s="114">
        <v>280.94503600000002</v>
      </c>
      <c r="M58" s="114">
        <v>306.34786499999996</v>
      </c>
      <c r="N58" s="114">
        <v>357.54940999999997</v>
      </c>
      <c r="O58" s="114">
        <v>552.43560000000002</v>
      </c>
      <c r="P58" s="114">
        <v>0</v>
      </c>
      <c r="Q58" s="114">
        <v>0</v>
      </c>
      <c r="R58" s="114">
        <v>0</v>
      </c>
      <c r="S58" s="114">
        <v>0</v>
      </c>
      <c r="T58" s="114">
        <v>0</v>
      </c>
      <c r="U58" s="114">
        <v>0</v>
      </c>
      <c r="V58" s="114">
        <v>0</v>
      </c>
      <c r="W58" s="114">
        <v>0</v>
      </c>
      <c r="X58" s="114">
        <v>0</v>
      </c>
    </row>
    <row r="59" spans="1:24" ht="13.5">
      <c r="A59" s="43" t="s">
        <v>281</v>
      </c>
      <c r="B59" t="s">
        <v>46</v>
      </c>
      <c r="C59" s="114">
        <v>71</v>
      </c>
      <c r="D59" s="114">
        <v>71.494</v>
      </c>
      <c r="E59" s="114">
        <v>24.368000000000002</v>
      </c>
      <c r="F59" s="114">
        <v>30.436</v>
      </c>
      <c r="G59" s="114">
        <v>49.345000000000006</v>
      </c>
      <c r="H59" s="114">
        <v>14.096</v>
      </c>
      <c r="I59" s="114">
        <v>47.954999999999998</v>
      </c>
      <c r="J59" s="114">
        <v>22.602</v>
      </c>
      <c r="K59" s="114">
        <v>48.408000000000001</v>
      </c>
      <c r="L59" s="114">
        <v>124.7</v>
      </c>
      <c r="M59" s="114">
        <v>104.5</v>
      </c>
      <c r="N59" s="114">
        <v>167.6</v>
      </c>
      <c r="O59" s="114">
        <v>102.1</v>
      </c>
      <c r="P59" s="114">
        <v>617.27071030000002</v>
      </c>
      <c r="Q59" s="114">
        <v>388.5775999999999</v>
      </c>
      <c r="R59" s="114">
        <v>472.08</v>
      </c>
      <c r="S59" s="114">
        <v>223.49062803000012</v>
      </c>
      <c r="T59" s="114">
        <v>270.85483655000013</v>
      </c>
      <c r="U59" s="114">
        <v>238.86109999999999</v>
      </c>
      <c r="V59" s="114">
        <v>279.48080704000006</v>
      </c>
      <c r="W59" s="114">
        <v>318.78767593999993</v>
      </c>
      <c r="X59" s="114">
        <v>297.30400302999999</v>
      </c>
    </row>
    <row r="60" spans="1:24" ht="13.5">
      <c r="A60" s="43" t="s">
        <v>282</v>
      </c>
      <c r="B60" t="s">
        <v>47</v>
      </c>
      <c r="C60" s="114">
        <v>16.899999999999999</v>
      </c>
      <c r="D60" s="114">
        <v>31.509</v>
      </c>
      <c r="E60" s="114">
        <v>97.563000000000017</v>
      </c>
      <c r="F60" s="114">
        <v>90.082999999999998</v>
      </c>
      <c r="G60" s="114">
        <v>36.724999999999994</v>
      </c>
      <c r="H60" s="114">
        <v>37.2149</v>
      </c>
      <c r="I60" s="114">
        <v>69.104202000000015</v>
      </c>
      <c r="J60" s="114">
        <v>66.333900000000014</v>
      </c>
      <c r="K60" s="114">
        <v>69.202699999999993</v>
      </c>
      <c r="L60" s="114">
        <v>209.5</v>
      </c>
      <c r="M60" s="114">
        <v>294.29999999999995</v>
      </c>
      <c r="N60" s="114">
        <v>377.7</v>
      </c>
      <c r="O60" s="114">
        <v>479.4</v>
      </c>
      <c r="P60" s="114">
        <v>484.24754999999999</v>
      </c>
      <c r="Q60" s="114">
        <v>487.04385500000001</v>
      </c>
      <c r="R60" s="114">
        <v>526.28</v>
      </c>
      <c r="S60" s="114">
        <v>515.41892451000001</v>
      </c>
      <c r="T60" s="114">
        <v>618.22131535000005</v>
      </c>
      <c r="U60" s="114">
        <v>535.99583469000004</v>
      </c>
      <c r="V60" s="114">
        <v>597.80055771000048</v>
      </c>
      <c r="W60" s="114">
        <v>633.52915518600059</v>
      </c>
      <c r="X60" s="114">
        <v>592.13745351600221</v>
      </c>
    </row>
    <row r="61" spans="1:24" ht="13.5">
      <c r="A61" s="42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</row>
    <row r="62" spans="1:24" ht="13.5">
      <c r="A62" s="42" t="s">
        <v>259</v>
      </c>
      <c r="B62" s="16" t="s">
        <v>130</v>
      </c>
      <c r="C62" s="46">
        <f t="shared" ref="C62:T62" si="63">C63+C66+C67+C70+C71+C72+C73</f>
        <v>359.22499999999997</v>
      </c>
      <c r="D62" s="46">
        <f t="shared" si="63"/>
        <v>683.44489999999996</v>
      </c>
      <c r="E62" s="46">
        <f t="shared" si="63"/>
        <v>978.645779984</v>
      </c>
      <c r="F62" s="46">
        <f t="shared" si="63"/>
        <v>966.34136917800004</v>
      </c>
      <c r="G62" s="46">
        <f t="shared" si="63"/>
        <v>1155.8350624981997</v>
      </c>
      <c r="H62" s="46">
        <f t="shared" si="63"/>
        <v>1011.5955303398003</v>
      </c>
      <c r="I62" s="46">
        <f t="shared" si="63"/>
        <v>1087.8858019999998</v>
      </c>
      <c r="J62" s="46">
        <f t="shared" si="63"/>
        <v>1161.9994342800005</v>
      </c>
      <c r="K62" s="46">
        <f t="shared" si="63"/>
        <v>1257.1223823946375</v>
      </c>
      <c r="L62" s="46">
        <f t="shared" si="63"/>
        <v>1551.0611221428571</v>
      </c>
      <c r="M62" s="46">
        <f t="shared" si="63"/>
        <v>2332.8504319999993</v>
      </c>
      <c r="N62" s="46">
        <f t="shared" si="63"/>
        <v>3068.2367879000003</v>
      </c>
      <c r="O62" s="46">
        <f t="shared" si="63"/>
        <v>4254.1983289700001</v>
      </c>
      <c r="P62" s="46">
        <f t="shared" si="63"/>
        <v>5395.918111179999</v>
      </c>
      <c r="Q62" s="46">
        <f t="shared" si="63"/>
        <v>5209.28087744</v>
      </c>
      <c r="R62" s="46">
        <f t="shared" si="63"/>
        <v>5483</v>
      </c>
      <c r="S62" s="46">
        <f t="shared" si="63"/>
        <v>5592.7356657700002</v>
      </c>
      <c r="T62" s="46">
        <f t="shared" si="63"/>
        <v>6078.0131948199996</v>
      </c>
      <c r="U62" s="46">
        <f>U63+U66+U67+U70+U71+U72+U73</f>
        <v>6469.4359568700002</v>
      </c>
      <c r="V62" s="46">
        <f>V63+V66+V67+V70+V71+V72+V73</f>
        <v>7369.3326407575996</v>
      </c>
      <c r="W62" s="46">
        <f>W63+W66+W67+W70+W71+W72+W73</f>
        <v>7882.9746169848595</v>
      </c>
      <c r="X62" s="46">
        <f>X63+X66+X67+X70+X71+X72+X73</f>
        <v>8793.1583249859996</v>
      </c>
    </row>
    <row r="63" spans="1:24" ht="13.5">
      <c r="A63" s="43" t="s">
        <v>283</v>
      </c>
      <c r="B63" t="s">
        <v>68</v>
      </c>
      <c r="C63" s="46">
        <f t="shared" ref="C63:T63" si="64">C64+C65</f>
        <v>49.78</v>
      </c>
      <c r="D63" s="46">
        <f t="shared" si="64"/>
        <v>116.04599999999999</v>
      </c>
      <c r="E63" s="46">
        <f t="shared" si="64"/>
        <v>181.80900000000005</v>
      </c>
      <c r="F63" s="46">
        <f t="shared" si="64"/>
        <v>204.8179999999999</v>
      </c>
      <c r="G63" s="46">
        <f t="shared" si="64"/>
        <v>225.77810000000011</v>
      </c>
      <c r="H63" s="46">
        <f t="shared" si="64"/>
        <v>184.42700000000005</v>
      </c>
      <c r="I63" s="46">
        <f t="shared" si="64"/>
        <v>205.50600000000006</v>
      </c>
      <c r="J63" s="46">
        <f t="shared" si="64"/>
        <v>224.45319999999984</v>
      </c>
      <c r="K63" s="46">
        <f t="shared" si="64"/>
        <v>288.57089999999994</v>
      </c>
      <c r="L63" s="46">
        <f t="shared" si="64"/>
        <v>414.5</v>
      </c>
      <c r="M63" s="46">
        <f t="shared" si="64"/>
        <v>549.6</v>
      </c>
      <c r="N63" s="46">
        <f t="shared" si="64"/>
        <v>565.1</v>
      </c>
      <c r="O63" s="46">
        <f t="shared" si="64"/>
        <v>676.3</v>
      </c>
      <c r="P63" s="46">
        <f t="shared" si="64"/>
        <v>1008.1</v>
      </c>
      <c r="Q63" s="46">
        <f t="shared" si="64"/>
        <v>1048.3324495700001</v>
      </c>
      <c r="R63" s="46">
        <f t="shared" si="64"/>
        <v>1120.2</v>
      </c>
      <c r="S63" s="46">
        <f t="shared" si="64"/>
        <v>1136.1732349599997</v>
      </c>
      <c r="T63" s="46">
        <f t="shared" si="64"/>
        <v>1202.6109979600001</v>
      </c>
      <c r="U63" s="46">
        <f>U64+U65</f>
        <v>1395.0485349800001</v>
      </c>
      <c r="V63" s="46">
        <f>V64+V65</f>
        <v>1521.86575133</v>
      </c>
      <c r="W63" s="46">
        <f>W64+W65</f>
        <v>1601.6644778200002</v>
      </c>
      <c r="X63" s="46">
        <f>X64+X65</f>
        <v>1752.8939894800001</v>
      </c>
    </row>
    <row r="64" spans="1:24" ht="13.5">
      <c r="A64" s="45" t="s">
        <v>359</v>
      </c>
      <c r="C64" s="114">
        <v>38</v>
      </c>
      <c r="D64" s="114">
        <v>103.69999999999999</v>
      </c>
      <c r="E64" s="114">
        <v>155.5</v>
      </c>
      <c r="F64" s="114">
        <v>176.7</v>
      </c>
      <c r="G64" s="114">
        <v>190.80010000000001</v>
      </c>
      <c r="H64" s="114">
        <v>159.77999999999997</v>
      </c>
      <c r="I64" s="114">
        <v>168.69900000000001</v>
      </c>
      <c r="J64" s="114">
        <v>176.899</v>
      </c>
      <c r="K64" s="114">
        <v>246.19990000000001</v>
      </c>
      <c r="L64" s="114">
        <v>316</v>
      </c>
      <c r="M64" s="114">
        <v>446.7</v>
      </c>
      <c r="N64" s="114">
        <v>466.6</v>
      </c>
      <c r="O64" s="114">
        <v>555.29999999999995</v>
      </c>
      <c r="P64" s="114">
        <v>1008.1</v>
      </c>
      <c r="Q64" s="114">
        <v>1048.3324495700001</v>
      </c>
      <c r="R64" s="114">
        <v>1120.2</v>
      </c>
      <c r="S64" s="114">
        <v>1136.1732349599997</v>
      </c>
      <c r="T64" s="114">
        <v>1202.6109979600001</v>
      </c>
      <c r="U64" s="114">
        <v>1395.0485349800001</v>
      </c>
      <c r="V64" s="114">
        <v>1521.86575133</v>
      </c>
      <c r="W64" s="114">
        <v>1601.6644778200002</v>
      </c>
      <c r="X64" s="114">
        <v>1752.8939894800001</v>
      </c>
    </row>
    <row r="65" spans="1:24" ht="13.5">
      <c r="A65" s="45" t="s">
        <v>280</v>
      </c>
      <c r="C65" s="114">
        <v>11.78</v>
      </c>
      <c r="D65" s="114">
        <v>12.346</v>
      </c>
      <c r="E65" s="114">
        <v>26.309000000000054</v>
      </c>
      <c r="F65" s="114">
        <v>28.117999999999917</v>
      </c>
      <c r="G65" s="114">
        <v>34.978000000000094</v>
      </c>
      <c r="H65" s="114">
        <v>24.64700000000008</v>
      </c>
      <c r="I65" s="114">
        <v>36.807000000000045</v>
      </c>
      <c r="J65" s="114">
        <v>47.554199999999838</v>
      </c>
      <c r="K65" s="114">
        <v>42.370999999999945</v>
      </c>
      <c r="L65" s="114">
        <v>98.5</v>
      </c>
      <c r="M65" s="114">
        <v>102.9</v>
      </c>
      <c r="N65" s="114">
        <v>98.5</v>
      </c>
      <c r="O65" s="114">
        <v>121</v>
      </c>
      <c r="P65" s="114">
        <v>0</v>
      </c>
      <c r="Q65" s="114">
        <v>0</v>
      </c>
      <c r="R65" s="114">
        <v>0</v>
      </c>
      <c r="S65" s="114">
        <v>0</v>
      </c>
      <c r="T65" s="114">
        <v>0</v>
      </c>
      <c r="U65" s="114">
        <v>0</v>
      </c>
      <c r="V65" s="114">
        <v>0</v>
      </c>
      <c r="W65" s="114">
        <v>0</v>
      </c>
      <c r="X65" s="114">
        <v>0</v>
      </c>
    </row>
    <row r="66" spans="1:24" ht="13.5">
      <c r="A66" s="43" t="s">
        <v>284</v>
      </c>
      <c r="B66" t="s">
        <v>69</v>
      </c>
      <c r="C66" s="46">
        <v>174.09499999999997</v>
      </c>
      <c r="D66" s="46">
        <v>379.14100000000008</v>
      </c>
      <c r="E66" s="46">
        <v>449.95633100000009</v>
      </c>
      <c r="F66" s="46">
        <v>331.416965</v>
      </c>
      <c r="G66" s="46">
        <v>386.56951499999991</v>
      </c>
      <c r="H66" s="46">
        <v>277.6812080000002</v>
      </c>
      <c r="I66" s="46">
        <v>344.73799999999983</v>
      </c>
      <c r="J66" s="46">
        <v>396.9830342800006</v>
      </c>
      <c r="K66" s="46">
        <v>311.66347372000018</v>
      </c>
      <c r="L66" s="46">
        <v>328.0079356400002</v>
      </c>
      <c r="M66" s="46">
        <v>564.07038058999944</v>
      </c>
      <c r="N66" s="46">
        <v>767.1367879000004</v>
      </c>
      <c r="O66" s="46">
        <v>1580.9383289700002</v>
      </c>
      <c r="P66" s="46">
        <v>1614.4000000000003</v>
      </c>
      <c r="Q66" s="46">
        <v>1105.1975076900001</v>
      </c>
      <c r="R66" s="46">
        <v>1138.5999999999999</v>
      </c>
      <c r="S66" s="46">
        <v>1210.97307811</v>
      </c>
      <c r="T66" s="46">
        <v>1297.7010893699999</v>
      </c>
      <c r="U66" s="46">
        <v>1010.9029327999999</v>
      </c>
      <c r="V66" s="46">
        <v>1143.5901454763998</v>
      </c>
      <c r="W66" s="46">
        <v>1203.16816131</v>
      </c>
      <c r="X66" s="46">
        <v>1394.0082747399997</v>
      </c>
    </row>
    <row r="67" spans="1:24" ht="13.5">
      <c r="A67" s="43" t="s">
        <v>285</v>
      </c>
      <c r="C67" s="46">
        <f t="shared" ref="C67:T67" si="65">C68+C69</f>
        <v>54.6</v>
      </c>
      <c r="D67" s="46">
        <f t="shared" si="65"/>
        <v>57.599999999999994</v>
      </c>
      <c r="E67" s="46">
        <f t="shared" si="65"/>
        <v>85.1</v>
      </c>
      <c r="F67" s="46">
        <f t="shared" si="65"/>
        <v>128.14590000000001</v>
      </c>
      <c r="G67" s="46">
        <f t="shared" si="65"/>
        <v>150.3999</v>
      </c>
      <c r="H67" s="46">
        <f t="shared" si="65"/>
        <v>169.83795110999998</v>
      </c>
      <c r="I67" s="46">
        <f t="shared" si="65"/>
        <v>117.47190000000001</v>
      </c>
      <c r="J67" s="46">
        <f t="shared" si="65"/>
        <v>146.69999999999999</v>
      </c>
      <c r="K67" s="46">
        <f t="shared" si="65"/>
        <v>168.6</v>
      </c>
      <c r="L67" s="46">
        <f t="shared" si="65"/>
        <v>140.90899999999999</v>
      </c>
      <c r="M67" s="46">
        <f t="shared" si="65"/>
        <v>120.1</v>
      </c>
      <c r="N67" s="46">
        <f t="shared" si="65"/>
        <v>103.6</v>
      </c>
      <c r="O67" s="46">
        <f t="shared" si="65"/>
        <v>97.460000000000008</v>
      </c>
      <c r="P67" s="46">
        <f t="shared" si="65"/>
        <v>120.5</v>
      </c>
      <c r="Q67" s="46">
        <f t="shared" si="65"/>
        <v>171.17732495999999</v>
      </c>
      <c r="R67" s="46">
        <f t="shared" si="65"/>
        <v>206</v>
      </c>
      <c r="S67" s="46">
        <f t="shared" si="65"/>
        <v>287.94209265000001</v>
      </c>
      <c r="T67" s="46">
        <f t="shared" si="65"/>
        <v>253.54996085999997</v>
      </c>
      <c r="U67" s="46">
        <f>U68+U69</f>
        <v>237.50200161000001</v>
      </c>
      <c r="V67" s="46">
        <f>V68+V69</f>
        <v>248.42291627119999</v>
      </c>
      <c r="W67" s="46">
        <f>W68+W69</f>
        <v>329.86355243599996</v>
      </c>
      <c r="X67" s="46">
        <f>X68+X69</f>
        <v>402.86546839599998</v>
      </c>
    </row>
    <row r="68" spans="1:24" ht="13.5">
      <c r="A68" s="45" t="s">
        <v>286</v>
      </c>
      <c r="B68" s="91" t="s">
        <v>53</v>
      </c>
      <c r="C68" s="114">
        <v>1</v>
      </c>
      <c r="D68" s="114">
        <v>45.9</v>
      </c>
      <c r="E68" s="114">
        <v>47.1</v>
      </c>
      <c r="F68" s="114">
        <v>49.549900000000001</v>
      </c>
      <c r="G68" s="114">
        <v>78.599900000000005</v>
      </c>
      <c r="H68" s="114">
        <v>72.695217999999997</v>
      </c>
      <c r="I68" s="114">
        <v>51.271900000000002</v>
      </c>
      <c r="J68" s="114">
        <v>66.7</v>
      </c>
      <c r="K68" s="114">
        <v>73.400000000000006</v>
      </c>
      <c r="L68" s="114">
        <v>48.501999999999995</v>
      </c>
      <c r="M68" s="114">
        <v>38.5</v>
      </c>
      <c r="N68" s="114">
        <v>36</v>
      </c>
      <c r="O68" s="114">
        <v>38.86</v>
      </c>
      <c r="P68" s="114">
        <v>64.3</v>
      </c>
      <c r="Q68" s="114">
        <v>112.92656495999999</v>
      </c>
      <c r="R68" s="114">
        <v>132.5</v>
      </c>
      <c r="S68" s="114">
        <v>181.45332045000001</v>
      </c>
      <c r="T68" s="114">
        <v>132.62710454999998</v>
      </c>
      <c r="U68" s="114">
        <v>134.26726277</v>
      </c>
      <c r="V68" s="114">
        <v>139.48339290999999</v>
      </c>
      <c r="W68" s="114">
        <v>174.29380906999998</v>
      </c>
      <c r="X68" s="114">
        <v>195.01140287000001</v>
      </c>
    </row>
    <row r="69" spans="1:24" ht="13.5">
      <c r="A69" s="45" t="s">
        <v>287</v>
      </c>
      <c r="B69" s="91" t="s">
        <v>52</v>
      </c>
      <c r="C69" s="114">
        <v>53.6</v>
      </c>
      <c r="D69" s="114">
        <v>11.7</v>
      </c>
      <c r="E69" s="114">
        <v>38</v>
      </c>
      <c r="F69" s="114">
        <v>78.596000000000004</v>
      </c>
      <c r="G69" s="114">
        <v>71.8</v>
      </c>
      <c r="H69" s="114">
        <v>97.14273310999998</v>
      </c>
      <c r="I69" s="114">
        <v>66.2</v>
      </c>
      <c r="J69" s="114">
        <v>80</v>
      </c>
      <c r="K69" s="114">
        <v>95.199999999999989</v>
      </c>
      <c r="L69" s="114">
        <v>92.406999999999996</v>
      </c>
      <c r="M69" s="114">
        <v>81.599999999999994</v>
      </c>
      <c r="N69" s="114">
        <v>67.599999999999994</v>
      </c>
      <c r="O69" s="114">
        <v>58.6</v>
      </c>
      <c r="P69" s="114">
        <v>56.2</v>
      </c>
      <c r="Q69" s="114">
        <v>58.25076</v>
      </c>
      <c r="R69" s="114">
        <v>73.5</v>
      </c>
      <c r="S69" s="114">
        <v>106.4887722</v>
      </c>
      <c r="T69" s="114">
        <v>120.92285630999999</v>
      </c>
      <c r="U69" s="114">
        <v>103.23473884000001</v>
      </c>
      <c r="V69" s="114">
        <v>108.93952336119999</v>
      </c>
      <c r="W69" s="114">
        <v>155.56974336599998</v>
      </c>
      <c r="X69" s="114">
        <v>207.854065526</v>
      </c>
    </row>
    <row r="70" spans="1:24" ht="13.5">
      <c r="A70" s="43" t="s">
        <v>288</v>
      </c>
      <c r="B70" t="s">
        <v>125</v>
      </c>
      <c r="C70" s="114">
        <v>39.1</v>
      </c>
      <c r="D70" s="114">
        <v>46.506</v>
      </c>
      <c r="E70" s="114">
        <v>50</v>
      </c>
      <c r="F70" s="114">
        <v>60</v>
      </c>
      <c r="G70" s="114">
        <v>70</v>
      </c>
      <c r="H70" s="114">
        <v>60.24218698</v>
      </c>
      <c r="I70" s="114">
        <v>54.13333333333334</v>
      </c>
      <c r="J70" s="114">
        <v>57.8</v>
      </c>
      <c r="K70" s="114">
        <v>105.29990000000001</v>
      </c>
      <c r="L70" s="114">
        <v>217.40000000000003</v>
      </c>
      <c r="M70" s="114">
        <v>436.3</v>
      </c>
      <c r="N70" s="114">
        <v>336.3</v>
      </c>
      <c r="O70" s="114">
        <v>399</v>
      </c>
      <c r="P70" s="114">
        <v>512</v>
      </c>
      <c r="Q70" s="114">
        <v>420.31693548999993</v>
      </c>
      <c r="R70" s="114">
        <v>380</v>
      </c>
      <c r="S70" s="114">
        <v>426.07732233000007</v>
      </c>
      <c r="T70" s="114">
        <v>514.1202565000001</v>
      </c>
      <c r="U70" s="114">
        <v>547.60727768000004</v>
      </c>
      <c r="V70" s="114">
        <v>625.77423945999999</v>
      </c>
      <c r="W70" s="114">
        <v>734.27557469016017</v>
      </c>
      <c r="X70" s="114">
        <v>756.07234647000007</v>
      </c>
    </row>
    <row r="71" spans="1:24" ht="13.5">
      <c r="A71" s="43" t="s">
        <v>281</v>
      </c>
      <c r="B71" s="91" t="s">
        <v>70</v>
      </c>
      <c r="C71" s="114">
        <v>0</v>
      </c>
      <c r="D71" s="114">
        <v>0</v>
      </c>
      <c r="E71" s="114">
        <v>0</v>
      </c>
      <c r="F71" s="114">
        <v>0</v>
      </c>
      <c r="G71" s="114">
        <v>0</v>
      </c>
      <c r="H71" s="114">
        <v>0</v>
      </c>
      <c r="I71" s="114">
        <v>0</v>
      </c>
      <c r="J71" s="114">
        <v>0</v>
      </c>
      <c r="K71" s="114">
        <v>0</v>
      </c>
      <c r="L71" s="114">
        <v>0</v>
      </c>
      <c r="M71" s="114">
        <v>4.7</v>
      </c>
      <c r="N71" s="114">
        <v>6.8</v>
      </c>
      <c r="O71" s="114">
        <v>13.5</v>
      </c>
      <c r="P71" s="114">
        <v>12.399999999999954</v>
      </c>
      <c r="Q71" s="114">
        <v>14.354883280000022</v>
      </c>
      <c r="R71" s="114">
        <v>13.199999999999818</v>
      </c>
      <c r="S71" s="114">
        <v>12.851123419999933</v>
      </c>
      <c r="T71" s="114">
        <v>16.700709569999933</v>
      </c>
      <c r="U71" s="114">
        <v>14.864916130000115</v>
      </c>
      <c r="V71" s="114">
        <v>12.17868363</v>
      </c>
      <c r="W71" s="114">
        <v>20.397537530000076</v>
      </c>
      <c r="X71" s="114">
        <v>28.043921440000002</v>
      </c>
    </row>
    <row r="72" spans="1:24" ht="13.5">
      <c r="A72" s="43" t="s">
        <v>289</v>
      </c>
      <c r="B72" s="91" t="s">
        <v>71</v>
      </c>
      <c r="C72" s="114">
        <v>41.65</v>
      </c>
      <c r="D72" s="114">
        <v>84.151900000000012</v>
      </c>
      <c r="E72" s="114">
        <v>211.7804489839998</v>
      </c>
      <c r="F72" s="114">
        <v>241.96050417800018</v>
      </c>
      <c r="G72" s="114">
        <v>323.08754749819974</v>
      </c>
      <c r="H72" s="114">
        <v>319.40718424980014</v>
      </c>
      <c r="I72" s="114">
        <v>366.03656866666665</v>
      </c>
      <c r="J72" s="114">
        <v>336.06320000000017</v>
      </c>
      <c r="K72" s="114">
        <v>382.98810867463749</v>
      </c>
      <c r="L72" s="114">
        <v>434.04418650285703</v>
      </c>
      <c r="M72" s="114">
        <v>558.1001</v>
      </c>
      <c r="N72" s="114">
        <v>762.4</v>
      </c>
      <c r="O72" s="114">
        <v>851</v>
      </c>
      <c r="P72" s="114">
        <v>1378.6</v>
      </c>
      <c r="Q72" s="114">
        <v>1505.9017764499999</v>
      </c>
      <c r="R72" s="114">
        <v>1623.6</v>
      </c>
      <c r="S72" s="114">
        <v>1655.5710301700001</v>
      </c>
      <c r="T72" s="114">
        <v>1857.5664941599998</v>
      </c>
      <c r="U72" s="114">
        <v>2294.9964605999999</v>
      </c>
      <c r="V72" s="114">
        <v>2791.1901722799998</v>
      </c>
      <c r="W72" s="114">
        <v>3036.6949652600001</v>
      </c>
      <c r="X72" s="114">
        <v>3393.6866662299994</v>
      </c>
    </row>
    <row r="73" spans="1:24" ht="13.5">
      <c r="A73" s="43" t="s">
        <v>290</v>
      </c>
      <c r="B73" t="s">
        <v>72</v>
      </c>
      <c r="C73" s="114">
        <v>0</v>
      </c>
      <c r="D73" s="114">
        <v>0</v>
      </c>
      <c r="E73" s="114">
        <v>0</v>
      </c>
      <c r="F73" s="114">
        <v>0</v>
      </c>
      <c r="G73" s="114">
        <v>0</v>
      </c>
      <c r="H73" s="114">
        <v>0</v>
      </c>
      <c r="I73" s="114">
        <v>0</v>
      </c>
      <c r="J73" s="114">
        <v>0</v>
      </c>
      <c r="K73" s="114">
        <v>0</v>
      </c>
      <c r="L73" s="114">
        <v>16.2</v>
      </c>
      <c r="M73" s="114">
        <v>99.979951410000211</v>
      </c>
      <c r="N73" s="114">
        <v>526.9</v>
      </c>
      <c r="O73" s="114">
        <v>636</v>
      </c>
      <c r="P73" s="114">
        <v>749.91811117999941</v>
      </c>
      <c r="Q73" s="114">
        <v>944</v>
      </c>
      <c r="R73" s="114">
        <v>1001.4000000000001</v>
      </c>
      <c r="S73" s="114">
        <v>863.1477841300001</v>
      </c>
      <c r="T73" s="114">
        <v>935.76368639999998</v>
      </c>
      <c r="U73" s="114">
        <v>968.51383307000003</v>
      </c>
      <c r="V73" s="114">
        <v>1026.31073231</v>
      </c>
      <c r="W73" s="114">
        <v>956.91034793869892</v>
      </c>
      <c r="X73" s="114">
        <v>1065.58765823</v>
      </c>
    </row>
    <row r="74" spans="1:24" ht="13.5">
      <c r="A74" s="42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</row>
    <row r="75" spans="1:24" ht="13.5">
      <c r="A75" s="51" t="s">
        <v>267</v>
      </c>
      <c r="B75" t="s">
        <v>50</v>
      </c>
      <c r="C75" s="46">
        <f t="shared" ref="C75:T75" si="66">C38-C62</f>
        <v>-87.5</v>
      </c>
      <c r="D75" s="46">
        <f t="shared" si="66"/>
        <v>-186.90289999999993</v>
      </c>
      <c r="E75" s="46">
        <f t="shared" si="66"/>
        <v>-270.34077998400005</v>
      </c>
      <c r="F75" s="46">
        <f t="shared" si="66"/>
        <v>-196.61636917800001</v>
      </c>
      <c r="G75" s="46">
        <f t="shared" si="66"/>
        <v>-279.24506249819967</v>
      </c>
      <c r="H75" s="46">
        <f t="shared" si="66"/>
        <v>-79.919830339800342</v>
      </c>
      <c r="I75" s="46">
        <f t="shared" si="66"/>
        <v>17.79300000000012</v>
      </c>
      <c r="J75" s="46">
        <f t="shared" si="66"/>
        <v>49.017165719999866</v>
      </c>
      <c r="K75" s="46">
        <f t="shared" si="66"/>
        <v>110.69031760536245</v>
      </c>
      <c r="L75" s="46">
        <f t="shared" si="66"/>
        <v>715.56399999999985</v>
      </c>
      <c r="M75" s="46">
        <f t="shared" si="66"/>
        <v>477.40000000000055</v>
      </c>
      <c r="N75" s="46">
        <f t="shared" si="66"/>
        <v>626.44760599999972</v>
      </c>
      <c r="O75" s="46">
        <f t="shared" si="66"/>
        <v>718.43670703000043</v>
      </c>
      <c r="P75" s="46">
        <f t="shared" si="66"/>
        <v>458.25706712000101</v>
      </c>
      <c r="Q75" s="46">
        <f t="shared" si="66"/>
        <v>55.214211600000453</v>
      </c>
      <c r="R75" s="46">
        <f t="shared" si="66"/>
        <v>382.80050079919965</v>
      </c>
      <c r="S75" s="46">
        <f t="shared" si="66"/>
        <v>1280.9257447935997</v>
      </c>
      <c r="T75" s="46">
        <f t="shared" si="66"/>
        <v>1482.0324392200009</v>
      </c>
      <c r="U75" s="46">
        <f>U38-U62</f>
        <v>964.71631424590669</v>
      </c>
      <c r="V75" s="46">
        <f>V38-V62</f>
        <v>749.50558220940002</v>
      </c>
      <c r="W75" s="46">
        <f>W38-W62</f>
        <v>1080.1985654511418</v>
      </c>
      <c r="X75" s="46">
        <f>X38-X62</f>
        <v>882.34844744000475</v>
      </c>
    </row>
    <row r="76" spans="1:24" ht="13.5">
      <c r="A76" s="42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</row>
    <row r="77" spans="1:24" ht="13.5">
      <c r="A77" s="42" t="s">
        <v>291</v>
      </c>
      <c r="C77" s="46">
        <f t="shared" ref="C77:S77" si="67">C78-C79</f>
        <v>35.9</v>
      </c>
      <c r="D77" s="46">
        <f t="shared" si="67"/>
        <v>47.997000000000007</v>
      </c>
      <c r="E77" s="46">
        <f t="shared" si="67"/>
        <v>47.506900000000002</v>
      </c>
      <c r="F77" s="46">
        <f t="shared" si="67"/>
        <v>9.742999999999995</v>
      </c>
      <c r="G77" s="46">
        <f t="shared" si="67"/>
        <v>-3.9560000000000031</v>
      </c>
      <c r="H77" s="46">
        <f t="shared" si="67"/>
        <v>39.404000000000032</v>
      </c>
      <c r="I77" s="46">
        <f t="shared" si="67"/>
        <v>66.319000000000003</v>
      </c>
      <c r="J77" s="46">
        <f t="shared" si="67"/>
        <v>63.3</v>
      </c>
      <c r="K77" s="46">
        <f t="shared" si="67"/>
        <v>158.91109132536249</v>
      </c>
      <c r="L77" s="46">
        <f t="shared" si="67"/>
        <v>352.8</v>
      </c>
      <c r="M77" s="46">
        <f t="shared" si="67"/>
        <v>221.10000000000008</v>
      </c>
      <c r="N77" s="46">
        <f t="shared" si="67"/>
        <v>160.5</v>
      </c>
      <c r="O77" s="46">
        <f t="shared" si="67"/>
        <v>576.80000000000007</v>
      </c>
      <c r="P77" s="46">
        <f t="shared" si="67"/>
        <v>826.5</v>
      </c>
      <c r="Q77" s="46">
        <f t="shared" si="67"/>
        <v>1264.0886796700001</v>
      </c>
      <c r="R77" s="46">
        <f t="shared" si="67"/>
        <v>1320.3999999999999</v>
      </c>
      <c r="S77" s="46">
        <f t="shared" si="67"/>
        <v>1491.7016944400004</v>
      </c>
      <c r="T77" s="46">
        <f>T78-T79</f>
        <v>1636.6995289000004</v>
      </c>
      <c r="U77" s="46">
        <f>U78-U79</f>
        <v>1265.8568440000004</v>
      </c>
      <c r="V77" s="46">
        <f>V78-V79</f>
        <v>1329.2007192423996</v>
      </c>
      <c r="W77" s="46">
        <f>W78-W79</f>
        <v>1421.3081719300001</v>
      </c>
      <c r="X77" s="46">
        <f>X78-X79</f>
        <v>1361.7867500399998</v>
      </c>
    </row>
    <row r="78" spans="1:24" ht="13.5">
      <c r="A78" s="43" t="s">
        <v>292</v>
      </c>
      <c r="B78" t="s">
        <v>54</v>
      </c>
      <c r="C78" s="114">
        <v>38.799999999999997</v>
      </c>
      <c r="D78" s="114">
        <v>68.900000000000006</v>
      </c>
      <c r="E78" s="114">
        <v>73.399900000000002</v>
      </c>
      <c r="F78" s="114">
        <v>83.152000000000001</v>
      </c>
      <c r="G78" s="114">
        <v>48.7</v>
      </c>
      <c r="H78" s="114">
        <v>58.504000000000033</v>
      </c>
      <c r="I78" s="114">
        <v>71.900000000000006</v>
      </c>
      <c r="J78" s="114">
        <v>78.599999999999994</v>
      </c>
      <c r="K78" s="114">
        <v>189.2</v>
      </c>
      <c r="L78" s="114">
        <v>425.5</v>
      </c>
      <c r="M78" s="114">
        <v>660.2</v>
      </c>
      <c r="N78" s="114">
        <v>879</v>
      </c>
      <c r="O78" s="114">
        <v>1465.2</v>
      </c>
      <c r="P78" s="114">
        <v>1524.3</v>
      </c>
      <c r="Q78" s="114">
        <v>1475.5886796700001</v>
      </c>
      <c r="R78" s="114">
        <v>1540.3</v>
      </c>
      <c r="S78" s="114">
        <v>1869.0555376500004</v>
      </c>
      <c r="T78" s="114">
        <v>1916.1756153200004</v>
      </c>
      <c r="U78" s="114">
        <v>1391.5280790600004</v>
      </c>
      <c r="V78" s="114">
        <v>1443.9391523623997</v>
      </c>
      <c r="W78" s="114">
        <v>1776.3811532100001</v>
      </c>
      <c r="X78" s="114">
        <v>1728.9751528699999</v>
      </c>
    </row>
    <row r="79" spans="1:24" ht="13.5">
      <c r="A79" s="43" t="s">
        <v>293</v>
      </c>
      <c r="B79" t="s">
        <v>55</v>
      </c>
      <c r="C79" s="114">
        <v>2.9</v>
      </c>
      <c r="D79" s="114">
        <v>20.902999999999999</v>
      </c>
      <c r="E79" s="114">
        <v>25.893000000000001</v>
      </c>
      <c r="F79" s="114">
        <v>73.409000000000006</v>
      </c>
      <c r="G79" s="114">
        <v>52.656000000000006</v>
      </c>
      <c r="H79" s="114">
        <v>19.100000000000001</v>
      </c>
      <c r="I79" s="114">
        <v>5.5810000000000004</v>
      </c>
      <c r="J79" s="114">
        <v>15.3</v>
      </c>
      <c r="K79" s="114">
        <v>30.288908674637497</v>
      </c>
      <c r="L79" s="114">
        <v>72.7</v>
      </c>
      <c r="M79" s="114">
        <v>439.09999999999997</v>
      </c>
      <c r="N79" s="114">
        <v>718.5</v>
      </c>
      <c r="O79" s="114">
        <v>888.4</v>
      </c>
      <c r="P79" s="114">
        <v>697.8</v>
      </c>
      <c r="Q79" s="114">
        <v>211.5</v>
      </c>
      <c r="R79" s="114">
        <v>219.9</v>
      </c>
      <c r="S79" s="114">
        <v>377.35384320999998</v>
      </c>
      <c r="T79" s="114">
        <v>279.47608642</v>
      </c>
      <c r="U79" s="114">
        <v>125.67123506</v>
      </c>
      <c r="V79" s="114">
        <v>114.73843312</v>
      </c>
      <c r="W79" s="114">
        <v>355.07298128000002</v>
      </c>
      <c r="X79" s="114">
        <v>367.18840282999997</v>
      </c>
    </row>
    <row r="80" spans="1:24" ht="13.5">
      <c r="A80" s="42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</row>
    <row r="81" spans="1:24" ht="13.5">
      <c r="A81" s="51" t="s">
        <v>268</v>
      </c>
      <c r="B81" t="s">
        <v>51</v>
      </c>
      <c r="C81" s="46">
        <f t="shared" ref="C81:R81" si="68">C75-C77</f>
        <v>-123.4</v>
      </c>
      <c r="D81" s="46">
        <f t="shared" si="68"/>
        <v>-234.89989999999995</v>
      </c>
      <c r="E81" s="46">
        <f t="shared" si="68"/>
        <v>-317.84767998400002</v>
      </c>
      <c r="F81" s="46">
        <f t="shared" si="68"/>
        <v>-206.35936917800001</v>
      </c>
      <c r="G81" s="46">
        <f t="shared" si="68"/>
        <v>-275.28906249819966</v>
      </c>
      <c r="H81" s="46">
        <f t="shared" si="68"/>
        <v>-119.32383033980037</v>
      </c>
      <c r="I81" s="46">
        <f t="shared" si="68"/>
        <v>-48.525999999999883</v>
      </c>
      <c r="J81" s="46">
        <f t="shared" si="68"/>
        <v>-14.282834280000131</v>
      </c>
      <c r="K81" s="46">
        <f t="shared" si="68"/>
        <v>-48.220773720000039</v>
      </c>
      <c r="L81" s="46">
        <f t="shared" si="68"/>
        <v>362.76399999999984</v>
      </c>
      <c r="M81" s="46">
        <f t="shared" si="68"/>
        <v>256.30000000000047</v>
      </c>
      <c r="N81" s="46">
        <f t="shared" si="68"/>
        <v>465.94760599999972</v>
      </c>
      <c r="O81" s="46">
        <f t="shared" si="68"/>
        <v>141.63670703000037</v>
      </c>
      <c r="P81" s="46">
        <f t="shared" si="68"/>
        <v>-368.24293287999899</v>
      </c>
      <c r="Q81" s="46">
        <f t="shared" si="68"/>
        <v>-1208.8744680699997</v>
      </c>
      <c r="R81" s="46">
        <f t="shared" si="68"/>
        <v>-937.59949920080021</v>
      </c>
      <c r="S81" s="46">
        <f t="shared" ref="S81:X81" si="69">S75-S77</f>
        <v>-210.7759496464007</v>
      </c>
      <c r="T81" s="46">
        <f t="shared" si="69"/>
        <v>-154.66708967999944</v>
      </c>
      <c r="U81" s="46">
        <f t="shared" si="69"/>
        <v>-301.14052975409368</v>
      </c>
      <c r="V81" s="46">
        <f t="shared" si="69"/>
        <v>-579.69513703299958</v>
      </c>
      <c r="W81" s="46">
        <f t="shared" si="69"/>
        <v>-341.10960647885827</v>
      </c>
      <c r="X81" s="46">
        <f t="shared" si="69"/>
        <v>-479.43830259999504</v>
      </c>
    </row>
    <row r="82" spans="1:24" ht="13.5">
      <c r="A82" s="42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</row>
    <row r="83" spans="1:24" ht="13.5">
      <c r="A83" s="43" t="s">
        <v>294</v>
      </c>
      <c r="B83" t="s">
        <v>77</v>
      </c>
      <c r="C83" s="46">
        <v>27.3</v>
      </c>
      <c r="D83" s="46">
        <v>4.2001000000000008</v>
      </c>
      <c r="E83" s="46">
        <v>18.500100000000003</v>
      </c>
      <c r="F83" s="46">
        <v>33.599999999999994</v>
      </c>
      <c r="G83" s="46">
        <v>71.7</v>
      </c>
      <c r="H83" s="46">
        <v>45.660999999999959</v>
      </c>
      <c r="I83" s="46">
        <v>44.298999999999999</v>
      </c>
      <c r="J83" s="46">
        <v>72.754999999999995</v>
      </c>
      <c r="K83" s="46">
        <v>53.467000000000006</v>
      </c>
      <c r="L83" s="46">
        <v>58.8</v>
      </c>
      <c r="M83" s="46">
        <v>24.799999999999997</v>
      </c>
      <c r="N83" s="46">
        <v>167.4</v>
      </c>
      <c r="O83" s="46">
        <v>59</v>
      </c>
      <c r="P83" s="46">
        <v>160.6</v>
      </c>
      <c r="Q83" s="46">
        <v>-157.16625736</v>
      </c>
      <c r="R83" s="46">
        <v>198.89999999999998</v>
      </c>
      <c r="S83" s="46">
        <v>266.02774577000002</v>
      </c>
      <c r="T83" s="46">
        <v>293.21829147000005</v>
      </c>
      <c r="U83" s="46">
        <f>U84+U87</f>
        <v>233.74934403</v>
      </c>
      <c r="V83" s="46">
        <f>V84+V87</f>
        <v>216.05245920999997</v>
      </c>
      <c r="W83" s="46">
        <f>W84+W87</f>
        <v>447.10312476000001</v>
      </c>
      <c r="X83" s="46">
        <f>X84+X87</f>
        <v>477.85759709499996</v>
      </c>
    </row>
    <row r="84" spans="1:24" ht="13.5">
      <c r="A84" s="45" t="s">
        <v>287</v>
      </c>
      <c r="B84" s="16"/>
      <c r="C84" s="46">
        <f t="shared" ref="C84:S84" si="70">C85+C86</f>
        <v>27.3</v>
      </c>
      <c r="D84" s="46">
        <f t="shared" si="70"/>
        <v>4.2001000000000008</v>
      </c>
      <c r="E84" s="46">
        <f t="shared" si="70"/>
        <v>18.500100000000003</v>
      </c>
      <c r="F84" s="46">
        <f t="shared" si="70"/>
        <v>33.599999999999994</v>
      </c>
      <c r="G84" s="46">
        <f t="shared" si="70"/>
        <v>71.7</v>
      </c>
      <c r="H84" s="46">
        <f t="shared" si="70"/>
        <v>45.660999999999959</v>
      </c>
      <c r="I84" s="46">
        <f t="shared" si="70"/>
        <v>44.298999999999999</v>
      </c>
      <c r="J84" s="46">
        <f t="shared" si="70"/>
        <v>72.754999999999995</v>
      </c>
      <c r="K84" s="46">
        <f t="shared" si="70"/>
        <v>53.467000000000006</v>
      </c>
      <c r="L84" s="46">
        <f t="shared" si="70"/>
        <v>58.8</v>
      </c>
      <c r="M84" s="46">
        <f t="shared" si="70"/>
        <v>24.799999999999997</v>
      </c>
      <c r="N84" s="46">
        <f t="shared" si="70"/>
        <v>167.4</v>
      </c>
      <c r="O84" s="46">
        <f t="shared" si="70"/>
        <v>59</v>
      </c>
      <c r="P84" s="46">
        <f t="shared" si="70"/>
        <v>103.49999999999999</v>
      </c>
      <c r="Q84" s="46">
        <f t="shared" si="70"/>
        <v>-116.85715736</v>
      </c>
      <c r="R84" s="46">
        <f t="shared" si="70"/>
        <v>198.89999999999998</v>
      </c>
      <c r="S84" s="46">
        <f t="shared" si="70"/>
        <v>266.02774577000002</v>
      </c>
      <c r="T84" s="46">
        <f>T85+T86</f>
        <v>293.21829147000005</v>
      </c>
      <c r="U84" s="46">
        <f>U85+U86</f>
        <v>233.74934403</v>
      </c>
      <c r="V84" s="46">
        <f>V85+V86</f>
        <v>216.05245920999997</v>
      </c>
      <c r="W84" s="46">
        <f>W85+W86</f>
        <v>447.10312476000001</v>
      </c>
      <c r="X84" s="46">
        <f>X85+X86</f>
        <v>477.85759709499996</v>
      </c>
    </row>
    <row r="85" spans="1:24" ht="13.5">
      <c r="A85" s="47" t="s">
        <v>292</v>
      </c>
      <c r="B85" t="s">
        <v>73</v>
      </c>
      <c r="C85" s="114">
        <v>27.3</v>
      </c>
      <c r="D85" s="114">
        <v>4.8611000000000004</v>
      </c>
      <c r="E85" s="114">
        <v>34.055100000000003</v>
      </c>
      <c r="F85" s="114">
        <v>36.744999999999997</v>
      </c>
      <c r="G85" s="114">
        <v>74.073000000000008</v>
      </c>
      <c r="H85" s="114">
        <v>46.872999999999962</v>
      </c>
      <c r="I85" s="114">
        <v>53.201000000000001</v>
      </c>
      <c r="J85" s="114">
        <v>86.998999999999995</v>
      </c>
      <c r="K85" s="114">
        <v>62.900000000000006</v>
      </c>
      <c r="L85" s="114">
        <v>81.099999999999994</v>
      </c>
      <c r="M85" s="114">
        <v>33.799999999999997</v>
      </c>
      <c r="N85" s="114">
        <v>184</v>
      </c>
      <c r="O85" s="114">
        <v>230.2</v>
      </c>
      <c r="P85" s="114">
        <v>129.69999999999999</v>
      </c>
      <c r="Q85" s="114">
        <v>87.642842639999998</v>
      </c>
      <c r="R85" s="114">
        <v>265.09999999999997</v>
      </c>
      <c r="S85" s="114">
        <v>327.54929100000004</v>
      </c>
      <c r="T85" s="114">
        <v>332.74628331000002</v>
      </c>
      <c r="U85" s="114">
        <v>269.15309865</v>
      </c>
      <c r="V85" s="114">
        <v>274.26164377999999</v>
      </c>
      <c r="W85" s="114">
        <v>506.16782656999999</v>
      </c>
      <c r="X85" s="114">
        <v>559.06812091999996</v>
      </c>
    </row>
    <row r="86" spans="1:24" ht="13.5">
      <c r="A86" s="47" t="s">
        <v>293</v>
      </c>
      <c r="B86" s="16" t="s">
        <v>74</v>
      </c>
      <c r="C86" s="114">
        <v>0</v>
      </c>
      <c r="D86" s="114">
        <v>-0.66100000000000003</v>
      </c>
      <c r="E86" s="114">
        <v>-15.555</v>
      </c>
      <c r="F86" s="114">
        <v>-3.145</v>
      </c>
      <c r="G86" s="114">
        <v>-2.3730000000000002</v>
      </c>
      <c r="H86" s="114">
        <v>-1.212</v>
      </c>
      <c r="I86" s="114">
        <v>-8.9019999999999992</v>
      </c>
      <c r="J86" s="114">
        <v>-14.243999999999998</v>
      </c>
      <c r="K86" s="114">
        <v>-9.4329999999999998</v>
      </c>
      <c r="L86" s="114">
        <v>-22.3</v>
      </c>
      <c r="M86" s="114">
        <v>-9</v>
      </c>
      <c r="N86" s="114">
        <v>-16.600000000000001</v>
      </c>
      <c r="O86" s="114">
        <v>-171.2</v>
      </c>
      <c r="P86" s="114">
        <v>-26.2</v>
      </c>
      <c r="Q86" s="114">
        <v>-204.5</v>
      </c>
      <c r="R86" s="114">
        <v>-66.2</v>
      </c>
      <c r="S86" s="114">
        <v>-61.521545229999987</v>
      </c>
      <c r="T86" s="114">
        <v>-39.527991839999999</v>
      </c>
      <c r="U86" s="114">
        <v>-35.403754620000001</v>
      </c>
      <c r="V86" s="114">
        <v>-58.209184570000012</v>
      </c>
      <c r="W86" s="114">
        <v>-59.064701810000003</v>
      </c>
      <c r="X86" s="114">
        <v>-81.210523824999981</v>
      </c>
    </row>
    <row r="87" spans="1:24" ht="13.5">
      <c r="A87" s="45" t="s">
        <v>286</v>
      </c>
      <c r="C87" s="46">
        <v>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6">
        <v>0</v>
      </c>
    </row>
    <row r="88" spans="1:24" ht="13.5">
      <c r="A88" s="47" t="s">
        <v>292</v>
      </c>
      <c r="B88" t="s">
        <v>75</v>
      </c>
      <c r="C88" s="114">
        <v>0</v>
      </c>
      <c r="D88" s="114">
        <v>0</v>
      </c>
      <c r="E88" s="114">
        <v>0</v>
      </c>
      <c r="F88" s="114">
        <v>0</v>
      </c>
      <c r="G88" s="114">
        <v>0</v>
      </c>
      <c r="H88" s="114">
        <v>0</v>
      </c>
      <c r="I88" s="114">
        <v>0</v>
      </c>
      <c r="J88" s="114">
        <v>0</v>
      </c>
      <c r="K88" s="114">
        <v>0</v>
      </c>
      <c r="L88" s="114">
        <v>0</v>
      </c>
      <c r="M88" s="114">
        <v>0</v>
      </c>
      <c r="N88" s="114">
        <v>0</v>
      </c>
      <c r="O88" s="114">
        <v>0</v>
      </c>
      <c r="P88" s="114">
        <v>57.1</v>
      </c>
      <c r="Q88" s="114">
        <v>0</v>
      </c>
      <c r="R88" s="114">
        <v>0</v>
      </c>
      <c r="S88" s="114">
        <v>0</v>
      </c>
      <c r="T88" s="114">
        <v>0</v>
      </c>
      <c r="U88" s="114">
        <v>0</v>
      </c>
      <c r="V88" s="114">
        <v>0</v>
      </c>
      <c r="W88" s="114">
        <v>0</v>
      </c>
      <c r="X88" s="114">
        <v>0</v>
      </c>
    </row>
    <row r="89" spans="1:24" ht="13.5">
      <c r="A89" s="47" t="s">
        <v>293</v>
      </c>
      <c r="B89" t="s">
        <v>76</v>
      </c>
      <c r="C89" s="114">
        <v>0</v>
      </c>
      <c r="D89" s="114">
        <v>0</v>
      </c>
      <c r="E89" s="114">
        <v>0</v>
      </c>
      <c r="F89" s="114">
        <v>0</v>
      </c>
      <c r="G89" s="114">
        <v>0</v>
      </c>
      <c r="H89" s="114">
        <v>0</v>
      </c>
      <c r="I89" s="114">
        <v>0</v>
      </c>
      <c r="J89" s="114">
        <v>0</v>
      </c>
      <c r="K89" s="114">
        <v>0</v>
      </c>
      <c r="L89" s="114">
        <v>0</v>
      </c>
      <c r="M89" s="114">
        <v>0</v>
      </c>
      <c r="N89" s="114">
        <v>0</v>
      </c>
      <c r="O89" s="114">
        <v>0</v>
      </c>
      <c r="P89" s="114">
        <v>0</v>
      </c>
      <c r="Q89" s="114">
        <v>-40.309100000000001</v>
      </c>
      <c r="R89" s="114">
        <v>0</v>
      </c>
      <c r="S89" s="114">
        <v>0</v>
      </c>
      <c r="T89" s="114">
        <v>0</v>
      </c>
      <c r="U89" s="114">
        <v>0</v>
      </c>
      <c r="V89" s="114">
        <v>0</v>
      </c>
      <c r="W89" s="114">
        <v>0</v>
      </c>
      <c r="X89" s="114">
        <v>0</v>
      </c>
    </row>
    <row r="90" spans="1:24" ht="13.5">
      <c r="A90" s="43" t="s">
        <v>295</v>
      </c>
      <c r="C90" s="46">
        <v>153.5</v>
      </c>
      <c r="D90" s="46">
        <v>247.60000000000002</v>
      </c>
      <c r="E90" s="46">
        <v>329.14777998399995</v>
      </c>
      <c r="F90" s="46">
        <v>253.55936917800003</v>
      </c>
      <c r="G90" s="46">
        <v>333.38906249819985</v>
      </c>
      <c r="H90" s="46">
        <v>169.18483033980027</v>
      </c>
      <c r="I90" s="46">
        <v>96.425000000000011</v>
      </c>
      <c r="J90" s="46">
        <v>90.137834280000334</v>
      </c>
      <c r="K90" s="46">
        <v>121.88777371999986</v>
      </c>
      <c r="L90" s="46">
        <v>-217.8639</v>
      </c>
      <c r="M90" s="46">
        <v>-164.2</v>
      </c>
      <c r="N90" s="46">
        <v>-125.27020000000002</v>
      </c>
      <c r="O90" s="46">
        <v>4.5</v>
      </c>
      <c r="P90" s="46">
        <v>959.1</v>
      </c>
      <c r="Q90" s="46">
        <v>678.41663528000015</v>
      </c>
      <c r="R90" s="46">
        <v>1255.5</v>
      </c>
      <c r="S90" s="46">
        <v>572.53902031000007</v>
      </c>
      <c r="T90" s="46">
        <v>600.01574160000007</v>
      </c>
      <c r="U90" s="46">
        <f>U91+U95</f>
        <v>209.16992891000004</v>
      </c>
      <c r="V90" s="46">
        <f>V91+V95</f>
        <v>1001.01960028</v>
      </c>
      <c r="W90" s="46">
        <f>W91+W95</f>
        <v>933.04689829999995</v>
      </c>
      <c r="X90" s="46">
        <f>X91+X95</f>
        <v>1047.6435780049999</v>
      </c>
    </row>
    <row r="91" spans="1:24" ht="13.5">
      <c r="A91" s="45" t="s">
        <v>287</v>
      </c>
      <c r="C91" s="46">
        <f t="shared" ref="C91:S91" si="71">C92+C93+C94</f>
        <v>45.3</v>
      </c>
      <c r="D91" s="46">
        <f t="shared" si="71"/>
        <v>157.80000000000001</v>
      </c>
      <c r="E91" s="46">
        <f t="shared" si="71"/>
        <v>240.84777998399997</v>
      </c>
      <c r="F91" s="46">
        <f t="shared" si="71"/>
        <v>184.65936917800002</v>
      </c>
      <c r="G91" s="46">
        <f t="shared" si="71"/>
        <v>264.68906249819986</v>
      </c>
      <c r="H91" s="46">
        <f t="shared" si="71"/>
        <v>173.96322333980027</v>
      </c>
      <c r="I91" s="46">
        <f t="shared" si="71"/>
        <v>-18.873999999999999</v>
      </c>
      <c r="J91" s="46">
        <f t="shared" si="71"/>
        <v>-45.062165719999662</v>
      </c>
      <c r="K91" s="46">
        <f t="shared" si="71"/>
        <v>24.691473719999873</v>
      </c>
      <c r="L91" s="46">
        <f t="shared" si="71"/>
        <v>-246.26390000000001</v>
      </c>
      <c r="M91" s="46">
        <f t="shared" si="71"/>
        <v>-129.69999999999999</v>
      </c>
      <c r="N91" s="46">
        <f t="shared" si="71"/>
        <v>-63.5702</v>
      </c>
      <c r="O91" s="46">
        <f t="shared" si="71"/>
        <v>-30</v>
      </c>
      <c r="P91" s="46">
        <f t="shared" si="71"/>
        <v>-55.5</v>
      </c>
      <c r="Q91" s="46">
        <f t="shared" si="71"/>
        <v>24.599999999999994</v>
      </c>
      <c r="R91" s="46">
        <f t="shared" si="71"/>
        <v>102.90000000000002</v>
      </c>
      <c r="S91" s="46">
        <f t="shared" si="71"/>
        <v>24.528274990000011</v>
      </c>
      <c r="T91" s="46">
        <f>T92+T93+T94</f>
        <v>5.3421502899999993</v>
      </c>
      <c r="U91" s="46">
        <f>U92+U93+U94</f>
        <v>77.607244710000003</v>
      </c>
      <c r="V91" s="46">
        <f>V92+V93+V94</f>
        <v>507.60361425999997</v>
      </c>
      <c r="W91" s="46">
        <f>W92+W93+W94</f>
        <v>256.74000054999999</v>
      </c>
      <c r="X91" s="46">
        <f>X92+X93+X94</f>
        <v>299.52760212499999</v>
      </c>
    </row>
    <row r="92" spans="1:24" ht="13.5">
      <c r="A92" s="47" t="s">
        <v>296</v>
      </c>
      <c r="B92" s="16" t="s">
        <v>169</v>
      </c>
      <c r="C92" s="114">
        <v>30.5</v>
      </c>
      <c r="D92" s="114">
        <v>105.5</v>
      </c>
      <c r="E92" s="114">
        <v>192.55364598399993</v>
      </c>
      <c r="F92" s="114">
        <v>126.19304617800003</v>
      </c>
      <c r="G92" s="114">
        <v>169.43281549819994</v>
      </c>
      <c r="H92" s="114">
        <v>91.349720339800228</v>
      </c>
      <c r="I92" s="114">
        <v>-32.942</v>
      </c>
      <c r="J92" s="114">
        <v>9.3158342800003311</v>
      </c>
      <c r="K92" s="114">
        <v>38.561473719999867</v>
      </c>
      <c r="L92" s="114">
        <v>21.5</v>
      </c>
      <c r="M92" s="114">
        <v>0</v>
      </c>
      <c r="N92" s="114">
        <v>-20.399999999999999</v>
      </c>
      <c r="O92" s="114">
        <v>-20</v>
      </c>
      <c r="P92" s="114">
        <v>-30</v>
      </c>
      <c r="Q92" s="114">
        <v>-35</v>
      </c>
      <c r="R92" s="114">
        <v>-35</v>
      </c>
      <c r="S92" s="114">
        <v>-35</v>
      </c>
      <c r="T92" s="114">
        <v>-35</v>
      </c>
      <c r="U92" s="114">
        <v>-35</v>
      </c>
      <c r="V92" s="114">
        <v>-35</v>
      </c>
      <c r="W92" s="114">
        <v>-35</v>
      </c>
      <c r="X92" s="114">
        <v>-35</v>
      </c>
    </row>
    <row r="93" spans="1:24" ht="13.5">
      <c r="A93" s="47" t="s">
        <v>297</v>
      </c>
      <c r="B93" s="91" t="s">
        <v>170</v>
      </c>
      <c r="C93" s="114">
        <v>0</v>
      </c>
      <c r="D93" s="114">
        <v>39.299999999999997</v>
      </c>
      <c r="E93" s="114">
        <v>10.294134000000042</v>
      </c>
      <c r="F93" s="114">
        <v>-11.033677000000012</v>
      </c>
      <c r="G93" s="114">
        <v>-0.64375300000006064</v>
      </c>
      <c r="H93" s="114">
        <v>-1.386496999999963</v>
      </c>
      <c r="I93" s="114">
        <v>1.468</v>
      </c>
      <c r="J93" s="114">
        <v>-24.577999999999996</v>
      </c>
      <c r="K93" s="114">
        <v>10.830000000000004</v>
      </c>
      <c r="L93" s="114">
        <v>-8.9638999999999989</v>
      </c>
      <c r="M93" s="114">
        <v>-32.599999999999994</v>
      </c>
      <c r="N93" s="114">
        <v>0</v>
      </c>
      <c r="O93" s="114">
        <v>0</v>
      </c>
      <c r="P93" s="114">
        <v>-3.1</v>
      </c>
      <c r="Q93" s="114">
        <v>257.7</v>
      </c>
      <c r="R93" s="114">
        <v>164.70000000000002</v>
      </c>
      <c r="S93" s="114">
        <v>83.151177620000013</v>
      </c>
      <c r="T93" s="114">
        <v>48.941853389999999</v>
      </c>
      <c r="U93" s="114">
        <v>134.05616179</v>
      </c>
      <c r="V93" s="114">
        <v>568.40681563999999</v>
      </c>
      <c r="W93" s="114">
        <v>323.86770745000001</v>
      </c>
      <c r="X93" s="114">
        <v>365.89580933499997</v>
      </c>
    </row>
    <row r="94" spans="1:24" ht="13.5">
      <c r="A94" s="47" t="s">
        <v>298</v>
      </c>
      <c r="B94" s="16" t="s">
        <v>83</v>
      </c>
      <c r="C94" s="114">
        <v>14.8</v>
      </c>
      <c r="D94" s="114">
        <v>13</v>
      </c>
      <c r="E94" s="114">
        <v>38</v>
      </c>
      <c r="F94" s="114">
        <v>69.5</v>
      </c>
      <c r="G94" s="114">
        <v>95.9</v>
      </c>
      <c r="H94" s="114">
        <v>84</v>
      </c>
      <c r="I94" s="114">
        <v>12.600000000000001</v>
      </c>
      <c r="J94" s="114">
        <v>-29.799999999999997</v>
      </c>
      <c r="K94" s="114">
        <v>-24.7</v>
      </c>
      <c r="L94" s="114">
        <v>-258.8</v>
      </c>
      <c r="M94" s="114">
        <v>-97.1</v>
      </c>
      <c r="N94" s="114">
        <v>-43.170200000000001</v>
      </c>
      <c r="O94" s="114">
        <v>-10</v>
      </c>
      <c r="P94" s="114">
        <v>-22.4</v>
      </c>
      <c r="Q94" s="114">
        <v>-198.1</v>
      </c>
      <c r="R94" s="114">
        <v>-26.8</v>
      </c>
      <c r="S94" s="114">
        <v>-23.622902630000002</v>
      </c>
      <c r="T94" s="114">
        <v>-8.5997030999999993</v>
      </c>
      <c r="U94" s="114">
        <v>-21.448917080000001</v>
      </c>
      <c r="V94" s="114">
        <v>-25.803201379999997</v>
      </c>
      <c r="W94" s="114">
        <v>-32.1277069</v>
      </c>
      <c r="X94" s="114">
        <v>-31.368207210000001</v>
      </c>
    </row>
    <row r="95" spans="1:24" ht="13.5">
      <c r="A95" s="45" t="s">
        <v>286</v>
      </c>
      <c r="B95" s="91" t="s">
        <v>168</v>
      </c>
      <c r="C95" s="46">
        <f t="shared" ref="C95:S95" si="72">C96+C97</f>
        <v>108.2</v>
      </c>
      <c r="D95" s="46">
        <f t="shared" si="72"/>
        <v>89.8</v>
      </c>
      <c r="E95" s="46">
        <f t="shared" si="72"/>
        <v>88.299999999999983</v>
      </c>
      <c r="F95" s="46">
        <f t="shared" si="72"/>
        <v>68.900000000000006</v>
      </c>
      <c r="G95" s="46">
        <f t="shared" si="72"/>
        <v>68.7</v>
      </c>
      <c r="H95" s="46">
        <f t="shared" si="72"/>
        <v>-4.7783930000000012</v>
      </c>
      <c r="I95" s="46">
        <f t="shared" si="72"/>
        <v>115.29900000000001</v>
      </c>
      <c r="J95" s="46">
        <f t="shared" si="72"/>
        <v>135.19999999999999</v>
      </c>
      <c r="K95" s="46">
        <f t="shared" si="72"/>
        <v>97.196299999999979</v>
      </c>
      <c r="L95" s="46">
        <f t="shared" si="72"/>
        <v>28.400000000000006</v>
      </c>
      <c r="M95" s="46">
        <f t="shared" si="72"/>
        <v>-34.5</v>
      </c>
      <c r="N95" s="46">
        <f t="shared" si="72"/>
        <v>-61.700000000000017</v>
      </c>
      <c r="O95" s="46">
        <f t="shared" si="72"/>
        <v>34.5</v>
      </c>
      <c r="P95" s="46">
        <f t="shared" si="72"/>
        <v>1014.6</v>
      </c>
      <c r="Q95" s="46">
        <f t="shared" si="72"/>
        <v>653.81663528000013</v>
      </c>
      <c r="R95" s="46">
        <f t="shared" si="72"/>
        <v>1152.5999999999999</v>
      </c>
      <c r="S95" s="46">
        <f t="shared" si="72"/>
        <v>548.01074532000007</v>
      </c>
      <c r="T95" s="46">
        <f>T96+T97</f>
        <v>594.67359131000012</v>
      </c>
      <c r="U95" s="46">
        <f>U96+U97</f>
        <v>131.56268420000004</v>
      </c>
      <c r="V95" s="46">
        <f>V96+V97</f>
        <v>493.41598601999999</v>
      </c>
      <c r="W95" s="46">
        <f>W96+W97</f>
        <v>676.30689774999996</v>
      </c>
      <c r="X95" s="46">
        <f>X96+X97</f>
        <v>748.11597587999995</v>
      </c>
    </row>
    <row r="96" spans="1:24" ht="13.5">
      <c r="A96" s="47" t="s">
        <v>299</v>
      </c>
      <c r="B96" s="91" t="s">
        <v>48</v>
      </c>
      <c r="C96" s="114">
        <v>108.2</v>
      </c>
      <c r="D96" s="114">
        <v>94.899999999999991</v>
      </c>
      <c r="E96" s="114">
        <v>111.19999999999999</v>
      </c>
      <c r="F96" s="114">
        <v>100.2</v>
      </c>
      <c r="G96" s="114">
        <v>138.4</v>
      </c>
      <c r="H96" s="114">
        <v>44.436</v>
      </c>
      <c r="I96" s="114">
        <v>171.29900000000001</v>
      </c>
      <c r="J96" s="114">
        <v>174.5</v>
      </c>
      <c r="K96" s="114">
        <v>148.89449999999997</v>
      </c>
      <c r="L96" s="114">
        <v>178.8</v>
      </c>
      <c r="M96" s="114">
        <v>127.4</v>
      </c>
      <c r="N96" s="114">
        <v>172.7</v>
      </c>
      <c r="O96" s="114">
        <v>166.2</v>
      </c>
      <c r="P96" s="114">
        <v>1073.2</v>
      </c>
      <c r="Q96" s="114">
        <v>786.89683770000011</v>
      </c>
      <c r="R96" s="114">
        <v>1275.5</v>
      </c>
      <c r="S96" s="114">
        <v>1374.9796595600001</v>
      </c>
      <c r="T96" s="114">
        <v>689.89422281000009</v>
      </c>
      <c r="U96" s="114">
        <v>585.77841887</v>
      </c>
      <c r="V96" s="114">
        <v>996.86501974999999</v>
      </c>
      <c r="W96" s="114">
        <v>1046.71245368</v>
      </c>
      <c r="X96" s="114">
        <v>1080.60221123</v>
      </c>
    </row>
    <row r="97" spans="1:24" ht="13.5">
      <c r="A97" s="47" t="s">
        <v>300</v>
      </c>
      <c r="B97" t="s">
        <v>49</v>
      </c>
      <c r="C97" s="46">
        <f t="shared" ref="C97:S97" si="73">C98+C99</f>
        <v>0</v>
      </c>
      <c r="D97" s="46">
        <f t="shared" si="73"/>
        <v>-5.0999999999999996</v>
      </c>
      <c r="E97" s="46">
        <f t="shared" si="73"/>
        <v>-22.900000000000002</v>
      </c>
      <c r="F97" s="46">
        <f t="shared" si="73"/>
        <v>-31.299999999999997</v>
      </c>
      <c r="G97" s="46">
        <f t="shared" si="73"/>
        <v>-69.7</v>
      </c>
      <c r="H97" s="46">
        <f t="shared" si="73"/>
        <v>-49.214393000000001</v>
      </c>
      <c r="I97" s="46">
        <f t="shared" si="73"/>
        <v>-56</v>
      </c>
      <c r="J97" s="46">
        <f t="shared" si="73"/>
        <v>-39.300000000000004</v>
      </c>
      <c r="K97" s="46">
        <f t="shared" si="73"/>
        <v>-51.698199999999986</v>
      </c>
      <c r="L97" s="46">
        <f t="shared" si="73"/>
        <v>-150.4</v>
      </c>
      <c r="M97" s="46">
        <f t="shared" si="73"/>
        <v>-161.9</v>
      </c>
      <c r="N97" s="46">
        <f t="shared" si="73"/>
        <v>-234.4</v>
      </c>
      <c r="O97" s="46">
        <f t="shared" si="73"/>
        <v>-131.69999999999999</v>
      </c>
      <c r="P97" s="46">
        <f t="shared" si="73"/>
        <v>-58.6</v>
      </c>
      <c r="Q97" s="46">
        <f t="shared" si="73"/>
        <v>-133.08020242000001</v>
      </c>
      <c r="R97" s="46">
        <f t="shared" si="73"/>
        <v>-122.9</v>
      </c>
      <c r="S97" s="46">
        <f t="shared" si="73"/>
        <v>-826.96891424</v>
      </c>
      <c r="T97" s="46">
        <f>T98+T99</f>
        <v>-95.220631499999996</v>
      </c>
      <c r="U97" s="46">
        <f>U98+U99</f>
        <v>-454.21573466999996</v>
      </c>
      <c r="V97" s="46">
        <f>V98+V99</f>
        <v>-503.44903373</v>
      </c>
      <c r="W97" s="46">
        <f>W98+W99</f>
        <v>-370.40555592999999</v>
      </c>
      <c r="X97" s="46">
        <f>X98+X99</f>
        <v>-332.48623535000002</v>
      </c>
    </row>
    <row r="98" spans="1:24" ht="13.5">
      <c r="A98" s="48" t="s">
        <v>360</v>
      </c>
      <c r="B98" s="16" t="s">
        <v>128</v>
      </c>
      <c r="C98" s="114">
        <v>-12</v>
      </c>
      <c r="D98" s="114">
        <v>0</v>
      </c>
      <c r="E98" s="114">
        <v>-13.300000000000002</v>
      </c>
      <c r="F98" s="114">
        <v>-25.799999999999997</v>
      </c>
      <c r="G98" s="114">
        <v>-69.7</v>
      </c>
      <c r="H98" s="114">
        <v>-49.214393000000001</v>
      </c>
      <c r="I98" s="114">
        <v>-56.1</v>
      </c>
      <c r="J98" s="114">
        <v>-39.300000000000004</v>
      </c>
      <c r="K98" s="114">
        <v>-51.698199999999986</v>
      </c>
      <c r="L98" s="114">
        <v>-150.4</v>
      </c>
      <c r="M98" s="114">
        <v>-161.9</v>
      </c>
      <c r="N98" s="114">
        <v>-234.4</v>
      </c>
      <c r="O98" s="114">
        <v>-131.69999999999999</v>
      </c>
      <c r="P98" s="114">
        <v>-58.6</v>
      </c>
      <c r="Q98" s="114">
        <v>-133.08020242000001</v>
      </c>
      <c r="R98" s="114">
        <v>-122.9</v>
      </c>
      <c r="S98" s="114">
        <v>-826.96891424</v>
      </c>
      <c r="T98" s="114">
        <v>-95.220631499999996</v>
      </c>
      <c r="U98" s="114">
        <v>-430.44553537999997</v>
      </c>
      <c r="V98" s="114">
        <v>-499.46973401999998</v>
      </c>
      <c r="W98" s="114">
        <v>-369.50614585</v>
      </c>
      <c r="X98" s="114">
        <v>-307.53823535000004</v>
      </c>
    </row>
    <row r="99" spans="1:24" ht="13.5">
      <c r="A99" s="48" t="s">
        <v>361</v>
      </c>
      <c r="B99" s="16" t="s">
        <v>82</v>
      </c>
      <c r="C99" s="114">
        <v>12</v>
      </c>
      <c r="D99" s="114">
        <v>-5.0999999999999996</v>
      </c>
      <c r="E99" s="114">
        <v>-9.6</v>
      </c>
      <c r="F99" s="114">
        <v>-5.5</v>
      </c>
      <c r="G99" s="114">
        <v>0</v>
      </c>
      <c r="H99" s="114">
        <v>0</v>
      </c>
      <c r="I99" s="114">
        <v>0.1</v>
      </c>
      <c r="J99" s="114">
        <v>0</v>
      </c>
      <c r="K99" s="114">
        <v>0</v>
      </c>
      <c r="L99" s="114">
        <v>0</v>
      </c>
      <c r="M99" s="114">
        <v>0</v>
      </c>
      <c r="N99" s="114">
        <v>0</v>
      </c>
      <c r="O99" s="114">
        <v>0</v>
      </c>
      <c r="P99" s="114">
        <v>0</v>
      </c>
      <c r="Q99" s="114">
        <v>0</v>
      </c>
      <c r="R99" s="114">
        <v>0</v>
      </c>
      <c r="S99" s="114">
        <v>0</v>
      </c>
      <c r="T99" s="114">
        <v>0</v>
      </c>
      <c r="U99" s="114">
        <v>-23.770199290000001</v>
      </c>
      <c r="V99" s="114">
        <v>-3.9792997099999998</v>
      </c>
      <c r="W99" s="114">
        <v>-0.89941008</v>
      </c>
      <c r="X99" s="114">
        <v>-24.948</v>
      </c>
    </row>
    <row r="100" spans="1:24" ht="13.5">
      <c r="A100" s="43" t="s">
        <v>362</v>
      </c>
      <c r="B100" s="91" t="s">
        <v>250</v>
      </c>
      <c r="C100" s="46">
        <f t="shared" ref="C100:T100" si="74">C101+C102</f>
        <v>2.8</v>
      </c>
      <c r="D100" s="46">
        <f t="shared" si="74"/>
        <v>8.5000000000000853</v>
      </c>
      <c r="E100" s="46">
        <f t="shared" si="74"/>
        <v>-7.1999999999999318</v>
      </c>
      <c r="F100" s="46">
        <f t="shared" si="74"/>
        <v>13.599999999999909</v>
      </c>
      <c r="G100" s="46">
        <f t="shared" si="74"/>
        <v>-13.599999999999909</v>
      </c>
      <c r="H100" s="46">
        <f t="shared" si="74"/>
        <v>4.1999999999999318</v>
      </c>
      <c r="I100" s="46">
        <f t="shared" si="74"/>
        <v>3.6000000000001364</v>
      </c>
      <c r="J100" s="46">
        <f t="shared" si="74"/>
        <v>3.1000000000002075</v>
      </c>
      <c r="K100" s="46">
        <f t="shared" si="74"/>
        <v>20.200000000000031</v>
      </c>
      <c r="L100" s="46">
        <f t="shared" si="74"/>
        <v>86.100099999999827</v>
      </c>
      <c r="M100" s="46">
        <f t="shared" si="74"/>
        <v>67.300000000000466</v>
      </c>
      <c r="N100" s="46">
        <f t="shared" si="74"/>
        <v>173.27740600000018</v>
      </c>
      <c r="O100" s="46">
        <f t="shared" si="74"/>
        <v>87.136707030000366</v>
      </c>
      <c r="P100" s="46">
        <f t="shared" si="74"/>
        <v>430.2570671200001</v>
      </c>
      <c r="Q100" s="46">
        <f t="shared" si="74"/>
        <v>-373.29157543000144</v>
      </c>
      <c r="R100" s="46">
        <f t="shared" si="74"/>
        <v>119.0005014906011</v>
      </c>
      <c r="S100" s="46">
        <f t="shared" si="74"/>
        <v>95.735324853599991</v>
      </c>
      <c r="T100" s="46">
        <f t="shared" si="74"/>
        <v>152.13036044999967</v>
      </c>
      <c r="U100" s="46">
        <f>U101+U102</f>
        <v>-325.71994487409381</v>
      </c>
      <c r="V100" s="46">
        <f>V101+V102</f>
        <v>205.27200403700044</v>
      </c>
      <c r="W100" s="46">
        <f>W101+W102</f>
        <v>144.83416706114167</v>
      </c>
      <c r="X100" s="46">
        <f>X101+X102</f>
        <v>90.347678310004881</v>
      </c>
    </row>
    <row r="101" spans="1:24" ht="13.5">
      <c r="A101" s="45" t="s">
        <v>301</v>
      </c>
      <c r="B101" s="91" t="s">
        <v>80</v>
      </c>
      <c r="C101" s="46">
        <v>2.8</v>
      </c>
      <c r="D101" s="46">
        <f t="shared" ref="D101:R101" si="75">D189-C189</f>
        <v>30.573108000000012</v>
      </c>
      <c r="E101" s="46">
        <f t="shared" si="75"/>
        <v>-35.887004000000012</v>
      </c>
      <c r="F101" s="46">
        <f t="shared" si="75"/>
        <v>-5.7286450000000073</v>
      </c>
      <c r="G101" s="46">
        <f t="shared" si="75"/>
        <v>-22.263205999999993</v>
      </c>
      <c r="H101" s="46">
        <f t="shared" si="75"/>
        <v>-2.4736849999999961</v>
      </c>
      <c r="I101" s="46">
        <f t="shared" si="75"/>
        <v>6.9898510399999942</v>
      </c>
      <c r="J101" s="46">
        <f t="shared" si="75"/>
        <v>-7.6501060399999972</v>
      </c>
      <c r="K101" s="46">
        <f t="shared" si="75"/>
        <v>12.669034000000003</v>
      </c>
      <c r="L101" s="46">
        <f t="shared" si="75"/>
        <v>86.071190999999999</v>
      </c>
      <c r="M101" s="46">
        <f t="shared" si="75"/>
        <v>67.323179999999979</v>
      </c>
      <c r="N101" s="46">
        <f t="shared" si="75"/>
        <v>173.26288600000001</v>
      </c>
      <c r="O101" s="46">
        <f t="shared" si="75"/>
        <v>6.1091940000000022</v>
      </c>
      <c r="P101" s="46">
        <f t="shared" si="75"/>
        <v>512.52672899999993</v>
      </c>
      <c r="Q101" s="46">
        <f t="shared" si="75"/>
        <v>-295.76162590000001</v>
      </c>
      <c r="R101" s="46">
        <f t="shared" si="75"/>
        <v>218.95389420640015</v>
      </c>
      <c r="S101" s="46">
        <f>S189-R189</f>
        <v>-44.349233816100195</v>
      </c>
      <c r="T101" s="46">
        <f t="shared" ref="T101:X101" si="76">T189-S189</f>
        <v>189.50219901950004</v>
      </c>
      <c r="U101" s="46">
        <f t="shared" si="76"/>
        <v>-458.98161663409996</v>
      </c>
      <c r="V101" s="46">
        <f t="shared" si="76"/>
        <v>99.658196948799969</v>
      </c>
      <c r="W101" s="46">
        <f t="shared" si="76"/>
        <v>265.44286862550007</v>
      </c>
      <c r="X101" s="46">
        <f t="shared" si="76"/>
        <v>144.40411773480002</v>
      </c>
    </row>
    <row r="102" spans="1:24" ht="13.5">
      <c r="A102" s="45" t="s">
        <v>302</v>
      </c>
      <c r="B102" t="s">
        <v>251</v>
      </c>
      <c r="C102" s="114">
        <v>0</v>
      </c>
      <c r="D102" s="114">
        <v>-22.073107999999927</v>
      </c>
      <c r="E102" s="114">
        <v>28.68700400000008</v>
      </c>
      <c r="F102" s="114">
        <v>19.328644999999916</v>
      </c>
      <c r="G102" s="114">
        <v>8.6632060000000841</v>
      </c>
      <c r="H102" s="114">
        <v>6.6736849999999279</v>
      </c>
      <c r="I102" s="114">
        <v>-3.3898510399998578</v>
      </c>
      <c r="J102" s="114">
        <v>10.750106040000205</v>
      </c>
      <c r="K102" s="114">
        <v>7.5309660000000278</v>
      </c>
      <c r="L102" s="114">
        <v>2.8908999999828211E-2</v>
      </c>
      <c r="M102" s="114">
        <v>-2.3179999999513257E-2</v>
      </c>
      <c r="N102" s="114">
        <v>1.452000000017506E-2</v>
      </c>
      <c r="O102" s="114">
        <v>81.027513030000364</v>
      </c>
      <c r="P102" s="114">
        <v>-82.26966187999983</v>
      </c>
      <c r="Q102" s="114">
        <v>-77.529949530001431</v>
      </c>
      <c r="R102" s="114">
        <v>-99.953392715799055</v>
      </c>
      <c r="S102" s="114">
        <v>140.08455866970019</v>
      </c>
      <c r="T102" s="114">
        <v>-37.371838569500369</v>
      </c>
      <c r="U102" s="114">
        <v>133.26167176000615</v>
      </c>
      <c r="V102" s="114">
        <v>105.61380708820047</v>
      </c>
      <c r="W102" s="114">
        <v>-120.6087015643584</v>
      </c>
      <c r="X102" s="114">
        <v>-54.056439424795144</v>
      </c>
    </row>
    <row r="103" spans="1:24" ht="13.5">
      <c r="A103" s="42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</row>
    <row r="104" spans="1:24" ht="13.5">
      <c r="A104" s="51" t="s">
        <v>303</v>
      </c>
      <c r="C104" s="46">
        <f t="shared" ref="C104:S104" si="77">C81-C83+C90-C100</f>
        <v>-1.6875389974302379E-14</v>
      </c>
      <c r="D104" s="46">
        <f t="shared" si="77"/>
        <v>0</v>
      </c>
      <c r="E104" s="46">
        <f t="shared" si="77"/>
        <v>-1.1368683772161603E-13</v>
      </c>
      <c r="F104" s="46">
        <f t="shared" si="77"/>
        <v>1.1368683772161603E-13</v>
      </c>
      <c r="G104" s="46">
        <f t="shared" si="77"/>
        <v>1.1368683772161603E-13</v>
      </c>
      <c r="H104" s="46">
        <f t="shared" si="77"/>
        <v>0</v>
      </c>
      <c r="I104" s="46">
        <f t="shared" si="77"/>
        <v>0</v>
      </c>
      <c r="J104" s="46">
        <f t="shared" si="77"/>
        <v>0</v>
      </c>
      <c r="K104" s="46">
        <f t="shared" si="77"/>
        <v>-2.2737367544323206E-13</v>
      </c>
      <c r="L104" s="46">
        <f t="shared" si="77"/>
        <v>0</v>
      </c>
      <c r="M104" s="46">
        <f t="shared" si="77"/>
        <v>0</v>
      </c>
      <c r="N104" s="46">
        <f t="shared" si="77"/>
        <v>-4.5474735088646412E-13</v>
      </c>
      <c r="O104" s="46">
        <f t="shared" si="77"/>
        <v>0</v>
      </c>
      <c r="P104" s="46">
        <f t="shared" si="77"/>
        <v>9.0949470177292824E-13</v>
      </c>
      <c r="Q104" s="46">
        <f t="shared" si="77"/>
        <v>1.8189894035458565E-12</v>
      </c>
      <c r="R104" s="46">
        <f t="shared" si="77"/>
        <v>-6.9140116920607397E-7</v>
      </c>
      <c r="S104" s="46">
        <f t="shared" si="77"/>
        <v>3.9999349610297941E-8</v>
      </c>
      <c r="T104" s="46">
        <f>T81-T83+T90-T100</f>
        <v>9.0949470177292824E-13</v>
      </c>
      <c r="U104" s="46">
        <f>U81-U83+U90-U100</f>
        <v>0</v>
      </c>
      <c r="V104" s="46">
        <f>V81-V83+V90-V100</f>
        <v>0</v>
      </c>
      <c r="W104" s="46">
        <f>W81-W83+W90-W100</f>
        <v>0</v>
      </c>
      <c r="X104" s="46">
        <f>X81-X83+X90-X100</f>
        <v>0</v>
      </c>
    </row>
    <row r="105" spans="1:24" ht="13.5">
      <c r="A105" s="42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</row>
    <row r="106" spans="1:24" ht="13.5">
      <c r="A106" s="42" t="s">
        <v>275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</row>
    <row r="107" spans="1:24" ht="13.5">
      <c r="A107" s="42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</row>
    <row r="108" spans="1:24" ht="13.5">
      <c r="A108" s="42" t="s">
        <v>304</v>
      </c>
      <c r="B108" t="s">
        <v>78</v>
      </c>
      <c r="C108" s="46">
        <f t="shared" ref="C108:T108" si="78">C75-C78-C83</f>
        <v>-153.6</v>
      </c>
      <c r="D108" s="46">
        <f t="shared" si="78"/>
        <v>-260.00299999999993</v>
      </c>
      <c r="E108" s="46">
        <f t="shared" si="78"/>
        <v>-362.24077998400003</v>
      </c>
      <c r="F108" s="46">
        <f t="shared" si="78"/>
        <v>-313.36836917799997</v>
      </c>
      <c r="G108" s="46">
        <f t="shared" si="78"/>
        <v>-399.64506249819965</v>
      </c>
      <c r="H108" s="46">
        <f t="shared" si="78"/>
        <v>-184.08483033980031</v>
      </c>
      <c r="I108" s="46">
        <f t="shared" si="78"/>
        <v>-98.405999999999892</v>
      </c>
      <c r="J108" s="46">
        <f t="shared" si="78"/>
        <v>-102.33783428000012</v>
      </c>
      <c r="K108" s="46">
        <f t="shared" si="78"/>
        <v>-131.97668239463755</v>
      </c>
      <c r="L108" s="46">
        <f t="shared" si="78"/>
        <v>231.26399999999984</v>
      </c>
      <c r="M108" s="46">
        <f t="shared" si="78"/>
        <v>-207.59999999999951</v>
      </c>
      <c r="N108" s="46">
        <f t="shared" si="78"/>
        <v>-419.95239400000025</v>
      </c>
      <c r="O108" s="46">
        <f t="shared" si="78"/>
        <v>-805.76329296999961</v>
      </c>
      <c r="P108" s="46">
        <f t="shared" si="78"/>
        <v>-1226.6429328799989</v>
      </c>
      <c r="Q108" s="46">
        <f t="shared" si="78"/>
        <v>-1263.2082107099998</v>
      </c>
      <c r="R108" s="46">
        <f t="shared" si="78"/>
        <v>-1356.3994992008002</v>
      </c>
      <c r="S108" s="46">
        <f t="shared" si="78"/>
        <v>-854.15753862640065</v>
      </c>
      <c r="T108" s="46">
        <f t="shared" si="78"/>
        <v>-727.36146756999949</v>
      </c>
      <c r="U108" s="46">
        <f>U75-U78-U83</f>
        <v>-660.56110884409372</v>
      </c>
      <c r="V108" s="46">
        <f>V75-V78-V83</f>
        <v>-910.4860293629996</v>
      </c>
      <c r="W108" s="46">
        <f>W75-W78-W83</f>
        <v>-1143.2857125188584</v>
      </c>
      <c r="X108" s="46">
        <f>X75-X78-X83</f>
        <v>-1324.4843025249952</v>
      </c>
    </row>
    <row r="109" spans="1:24" ht="27">
      <c r="A109" s="56" t="s">
        <v>363</v>
      </c>
      <c r="B109" s="16" t="s">
        <v>81</v>
      </c>
      <c r="C109" s="46">
        <f t="shared" ref="C109:T109" si="79">SUM(C110:C111)</f>
        <v>26.8</v>
      </c>
      <c r="D109" s="46">
        <f t="shared" si="79"/>
        <v>7.9</v>
      </c>
      <c r="E109" s="46">
        <f t="shared" si="79"/>
        <v>28.4</v>
      </c>
      <c r="F109" s="46">
        <f t="shared" si="79"/>
        <v>64</v>
      </c>
      <c r="G109" s="46">
        <f t="shared" si="79"/>
        <v>95.9</v>
      </c>
      <c r="H109" s="46">
        <f t="shared" si="79"/>
        <v>84</v>
      </c>
      <c r="I109" s="46">
        <f t="shared" si="79"/>
        <v>12.700000000000001</v>
      </c>
      <c r="J109" s="46">
        <f t="shared" si="79"/>
        <v>-29.799999999999997</v>
      </c>
      <c r="K109" s="46">
        <f t="shared" si="79"/>
        <v>-24.7</v>
      </c>
      <c r="L109" s="46">
        <f t="shared" si="79"/>
        <v>-258.8</v>
      </c>
      <c r="M109" s="46">
        <f t="shared" si="79"/>
        <v>-97.1</v>
      </c>
      <c r="N109" s="46">
        <f t="shared" si="79"/>
        <v>-43.170200000000001</v>
      </c>
      <c r="O109" s="46">
        <f t="shared" si="79"/>
        <v>-10</v>
      </c>
      <c r="P109" s="46">
        <f t="shared" si="79"/>
        <v>-22.4</v>
      </c>
      <c r="Q109" s="46">
        <f t="shared" si="79"/>
        <v>-198.1</v>
      </c>
      <c r="R109" s="46">
        <f t="shared" si="79"/>
        <v>-26.8</v>
      </c>
      <c r="S109" s="46">
        <f t="shared" si="79"/>
        <v>-23.622902630000002</v>
      </c>
      <c r="T109" s="46">
        <f t="shared" si="79"/>
        <v>-8.5997030999999993</v>
      </c>
      <c r="U109" s="46">
        <f>SUM(U110:U111)</f>
        <v>-45.219116370000002</v>
      </c>
      <c r="V109" s="46">
        <f>SUM(V110:V111)</f>
        <v>-29.782501089999997</v>
      </c>
      <c r="W109" s="46">
        <f>SUM(W110:W111)</f>
        <v>-33.027116980000002</v>
      </c>
      <c r="X109" s="46">
        <f>SUM(X110:X111)</f>
        <v>-56.316207210000002</v>
      </c>
    </row>
    <row r="110" spans="1:24" ht="13.5">
      <c r="A110" s="43" t="s">
        <v>305</v>
      </c>
      <c r="B110" s="16" t="s">
        <v>82</v>
      </c>
      <c r="C110" s="46">
        <f t="shared" ref="C110:W110" si="80">C99</f>
        <v>12</v>
      </c>
      <c r="D110" s="46">
        <f t="shared" si="80"/>
        <v>-5.0999999999999996</v>
      </c>
      <c r="E110" s="46">
        <f t="shared" si="80"/>
        <v>-9.6</v>
      </c>
      <c r="F110" s="46">
        <f t="shared" si="80"/>
        <v>-5.5</v>
      </c>
      <c r="G110" s="46">
        <f t="shared" si="80"/>
        <v>0</v>
      </c>
      <c r="H110" s="46">
        <f t="shared" si="80"/>
        <v>0</v>
      </c>
      <c r="I110" s="46">
        <f t="shared" si="80"/>
        <v>0.1</v>
      </c>
      <c r="J110" s="46">
        <f t="shared" si="80"/>
        <v>0</v>
      </c>
      <c r="K110" s="46">
        <f t="shared" si="80"/>
        <v>0</v>
      </c>
      <c r="L110" s="46">
        <f t="shared" si="80"/>
        <v>0</v>
      </c>
      <c r="M110" s="46">
        <f t="shared" si="80"/>
        <v>0</v>
      </c>
      <c r="N110" s="46">
        <f t="shared" si="80"/>
        <v>0</v>
      </c>
      <c r="O110" s="46">
        <f t="shared" si="80"/>
        <v>0</v>
      </c>
      <c r="P110" s="46">
        <f t="shared" si="80"/>
        <v>0</v>
      </c>
      <c r="Q110" s="46">
        <f t="shared" si="80"/>
        <v>0</v>
      </c>
      <c r="R110" s="46">
        <f t="shared" si="80"/>
        <v>0</v>
      </c>
      <c r="S110" s="46">
        <f t="shared" si="80"/>
        <v>0</v>
      </c>
      <c r="T110" s="46">
        <f t="shared" si="80"/>
        <v>0</v>
      </c>
      <c r="U110" s="46">
        <f t="shared" si="80"/>
        <v>-23.770199290000001</v>
      </c>
      <c r="V110" s="46">
        <f t="shared" si="80"/>
        <v>-3.9792997099999998</v>
      </c>
      <c r="W110" s="46">
        <f t="shared" si="80"/>
        <v>-0.89941008</v>
      </c>
      <c r="X110" s="46">
        <f t="shared" ref="X110" si="81">X99</f>
        <v>-24.948</v>
      </c>
    </row>
    <row r="111" spans="1:24" ht="13.5">
      <c r="A111" s="43" t="s">
        <v>306</v>
      </c>
      <c r="B111" s="16" t="s">
        <v>83</v>
      </c>
      <c r="C111" s="46">
        <f t="shared" ref="C111:W111" si="82">C94</f>
        <v>14.8</v>
      </c>
      <c r="D111" s="46">
        <f t="shared" si="82"/>
        <v>13</v>
      </c>
      <c r="E111" s="46">
        <f t="shared" si="82"/>
        <v>38</v>
      </c>
      <c r="F111" s="46">
        <f t="shared" si="82"/>
        <v>69.5</v>
      </c>
      <c r="G111" s="46">
        <f t="shared" si="82"/>
        <v>95.9</v>
      </c>
      <c r="H111" s="46">
        <f t="shared" si="82"/>
        <v>84</v>
      </c>
      <c r="I111" s="46">
        <f t="shared" si="82"/>
        <v>12.600000000000001</v>
      </c>
      <c r="J111" s="46">
        <f t="shared" si="82"/>
        <v>-29.799999999999997</v>
      </c>
      <c r="K111" s="46">
        <f t="shared" si="82"/>
        <v>-24.7</v>
      </c>
      <c r="L111" s="46">
        <f t="shared" si="82"/>
        <v>-258.8</v>
      </c>
      <c r="M111" s="46">
        <f t="shared" si="82"/>
        <v>-97.1</v>
      </c>
      <c r="N111" s="46">
        <f t="shared" si="82"/>
        <v>-43.170200000000001</v>
      </c>
      <c r="O111" s="46">
        <f t="shared" si="82"/>
        <v>-10</v>
      </c>
      <c r="P111" s="46">
        <f t="shared" si="82"/>
        <v>-22.4</v>
      </c>
      <c r="Q111" s="46">
        <f t="shared" si="82"/>
        <v>-198.1</v>
      </c>
      <c r="R111" s="46">
        <f t="shared" si="82"/>
        <v>-26.8</v>
      </c>
      <c r="S111" s="46">
        <f t="shared" si="82"/>
        <v>-23.622902630000002</v>
      </c>
      <c r="T111" s="46">
        <f t="shared" si="82"/>
        <v>-8.5997030999999993</v>
      </c>
      <c r="U111" s="46">
        <f t="shared" si="82"/>
        <v>-21.448917080000001</v>
      </c>
      <c r="V111" s="46">
        <f t="shared" si="82"/>
        <v>-25.803201379999997</v>
      </c>
      <c r="W111" s="46">
        <f t="shared" si="82"/>
        <v>-32.1277069</v>
      </c>
      <c r="X111" s="46">
        <f t="shared" ref="X111" si="83">X94</f>
        <v>-31.368207210000001</v>
      </c>
    </row>
    <row r="112" spans="1:24" ht="13.5">
      <c r="A112" s="42" t="s">
        <v>307</v>
      </c>
      <c r="B112" s="91" t="s">
        <v>79</v>
      </c>
      <c r="C112" s="46">
        <f t="shared" ref="C112:T112" si="84">C108+C109</f>
        <v>-126.8</v>
      </c>
      <c r="D112" s="46">
        <f t="shared" si="84"/>
        <v>-252.10299999999992</v>
      </c>
      <c r="E112" s="46">
        <f t="shared" si="84"/>
        <v>-333.84077998400005</v>
      </c>
      <c r="F112" s="46">
        <f t="shared" si="84"/>
        <v>-249.36836917799997</v>
      </c>
      <c r="G112" s="46">
        <f t="shared" si="84"/>
        <v>-303.74506249819967</v>
      </c>
      <c r="H112" s="46">
        <f t="shared" si="84"/>
        <v>-100.08483033980031</v>
      </c>
      <c r="I112" s="46">
        <f t="shared" si="84"/>
        <v>-85.705999999999889</v>
      </c>
      <c r="J112" s="46">
        <f t="shared" si="84"/>
        <v>-132.13783428000011</v>
      </c>
      <c r="K112" s="46">
        <f t="shared" si="84"/>
        <v>-156.67668239463754</v>
      </c>
      <c r="L112" s="46">
        <f t="shared" si="84"/>
        <v>-27.536000000000172</v>
      </c>
      <c r="M112" s="46">
        <f t="shared" si="84"/>
        <v>-304.69999999999948</v>
      </c>
      <c r="N112" s="46">
        <f t="shared" si="84"/>
        <v>-463.12259400000028</v>
      </c>
      <c r="O112" s="46">
        <f t="shared" si="84"/>
        <v>-815.76329296999961</v>
      </c>
      <c r="P112" s="46">
        <f t="shared" si="84"/>
        <v>-1249.0429328799989</v>
      </c>
      <c r="Q112" s="46">
        <f t="shared" si="84"/>
        <v>-1461.3082107099997</v>
      </c>
      <c r="R112" s="46">
        <f t="shared" si="84"/>
        <v>-1383.1994992008001</v>
      </c>
      <c r="S112" s="46">
        <f t="shared" si="84"/>
        <v>-877.78044125640065</v>
      </c>
      <c r="T112" s="46">
        <f t="shared" si="84"/>
        <v>-735.96117066999955</v>
      </c>
      <c r="U112" s="46">
        <f>U108+U109</f>
        <v>-705.78022521409378</v>
      </c>
      <c r="V112" s="46">
        <f>V108+V109</f>
        <v>-940.26853045299958</v>
      </c>
      <c r="W112" s="46">
        <f>W108+W109</f>
        <v>-1176.3128294988585</v>
      </c>
      <c r="X112" s="46">
        <f>X108+X109</f>
        <v>-1380.8005097349951</v>
      </c>
    </row>
    <row r="113" spans="1:24" ht="13.5">
      <c r="A113" s="42" t="s">
        <v>308</v>
      </c>
      <c r="B113" s="16" t="s">
        <v>84</v>
      </c>
      <c r="C113" s="46">
        <f t="shared" ref="C113:U113" si="85">C108+C67</f>
        <v>-99</v>
      </c>
      <c r="D113" s="46">
        <f t="shared" si="85"/>
        <v>-202.40299999999993</v>
      </c>
      <c r="E113" s="46">
        <f t="shared" si="85"/>
        <v>-277.14077998400001</v>
      </c>
      <c r="F113" s="46">
        <f t="shared" si="85"/>
        <v>-185.22246917799995</v>
      </c>
      <c r="G113" s="46">
        <f t="shared" si="85"/>
        <v>-249.24516249819965</v>
      </c>
      <c r="H113" s="46">
        <f t="shared" si="85"/>
        <v>-14.246879229800328</v>
      </c>
      <c r="I113" s="46">
        <f t="shared" si="85"/>
        <v>19.065900000000113</v>
      </c>
      <c r="J113" s="46">
        <f t="shared" si="85"/>
        <v>44.362165719999865</v>
      </c>
      <c r="K113" s="46">
        <f t="shared" si="85"/>
        <v>36.623317605362445</v>
      </c>
      <c r="L113" s="46">
        <f t="shared" si="85"/>
        <v>372.17299999999983</v>
      </c>
      <c r="M113" s="46">
        <f t="shared" si="85"/>
        <v>-87.499999999999517</v>
      </c>
      <c r="N113" s="46">
        <f t="shared" si="85"/>
        <v>-316.35239400000023</v>
      </c>
      <c r="O113" s="46">
        <f t="shared" si="85"/>
        <v>-708.30329296999957</v>
      </c>
      <c r="P113" s="46">
        <f t="shared" si="85"/>
        <v>-1106.1429328799989</v>
      </c>
      <c r="Q113" s="46">
        <f t="shared" si="85"/>
        <v>-1092.0308857499997</v>
      </c>
      <c r="R113" s="46">
        <f t="shared" si="85"/>
        <v>-1150.3994992008002</v>
      </c>
      <c r="S113" s="46">
        <f t="shared" si="85"/>
        <v>-566.21544597640059</v>
      </c>
      <c r="T113" s="46">
        <f t="shared" si="85"/>
        <v>-473.81150670999955</v>
      </c>
      <c r="U113" s="46">
        <f t="shared" si="85"/>
        <v>-423.05910723409374</v>
      </c>
      <c r="V113" s="46">
        <f t="shared" ref="V113:W113" si="86">V108+V67</f>
        <v>-662.06311309179955</v>
      </c>
      <c r="W113" s="46">
        <f t="shared" si="86"/>
        <v>-813.42216008285845</v>
      </c>
      <c r="X113" s="46">
        <f t="shared" ref="X113" si="87">X108+X67</f>
        <v>-921.61883412899522</v>
      </c>
    </row>
    <row r="114" spans="1:24" ht="13.5">
      <c r="A114" s="42" t="s">
        <v>309</v>
      </c>
      <c r="B114" s="16" t="s">
        <v>85</v>
      </c>
      <c r="C114" s="46">
        <f t="shared" ref="C114:U114" si="88">C112+C67</f>
        <v>-72.199999999999989</v>
      </c>
      <c r="D114" s="46">
        <f t="shared" si="88"/>
        <v>-194.50299999999993</v>
      </c>
      <c r="E114" s="46">
        <f t="shared" si="88"/>
        <v>-248.74077998400006</v>
      </c>
      <c r="F114" s="46">
        <f t="shared" si="88"/>
        <v>-121.22246917799995</v>
      </c>
      <c r="G114" s="46">
        <f t="shared" si="88"/>
        <v>-153.34516249819967</v>
      </c>
      <c r="H114" s="46">
        <f t="shared" si="88"/>
        <v>69.753120770199672</v>
      </c>
      <c r="I114" s="46">
        <f t="shared" si="88"/>
        <v>31.765900000000116</v>
      </c>
      <c r="J114" s="46">
        <f t="shared" si="88"/>
        <v>14.562165719999882</v>
      </c>
      <c r="K114" s="46">
        <f t="shared" si="88"/>
        <v>11.923317605362456</v>
      </c>
      <c r="L114" s="46">
        <f t="shared" si="88"/>
        <v>113.37299999999982</v>
      </c>
      <c r="M114" s="46">
        <f t="shared" si="88"/>
        <v>-184.59999999999948</v>
      </c>
      <c r="N114" s="46">
        <f t="shared" si="88"/>
        <v>-359.52259400000025</v>
      </c>
      <c r="O114" s="46">
        <f t="shared" si="88"/>
        <v>-718.30329296999957</v>
      </c>
      <c r="P114" s="46">
        <f t="shared" si="88"/>
        <v>-1128.5429328799989</v>
      </c>
      <c r="Q114" s="46">
        <f t="shared" si="88"/>
        <v>-1290.1308857499996</v>
      </c>
      <c r="R114" s="46">
        <f t="shared" si="88"/>
        <v>-1177.1994992008001</v>
      </c>
      <c r="S114" s="46">
        <f t="shared" si="88"/>
        <v>-589.83834860640059</v>
      </c>
      <c r="T114" s="46">
        <f t="shared" si="88"/>
        <v>-482.4112098099996</v>
      </c>
      <c r="U114" s="46">
        <f t="shared" si="88"/>
        <v>-468.2782236040938</v>
      </c>
      <c r="V114" s="46">
        <f t="shared" ref="V114:W114" si="89">V112+V67</f>
        <v>-691.84561418179965</v>
      </c>
      <c r="W114" s="46">
        <f t="shared" si="89"/>
        <v>-846.44927706285853</v>
      </c>
      <c r="X114" s="46">
        <f t="shared" ref="X114" si="90">X112+X67</f>
        <v>-977.93504133899512</v>
      </c>
    </row>
    <row r="115" spans="1:24" ht="13.5">
      <c r="A115" s="42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</row>
    <row r="116" spans="1:24" ht="15">
      <c r="A116" s="1" t="s">
        <v>556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77"/>
      <c r="X116" s="77"/>
    </row>
    <row r="117" spans="1:24" ht="13.5">
      <c r="A117" s="17" t="s">
        <v>254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3.5">
      <c r="A118" s="1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3.5">
      <c r="A119" s="42" t="s">
        <v>312</v>
      </c>
      <c r="C119" s="2">
        <f t="shared" ref="C119:T119" si="91">C120+C123+C126+C131</f>
        <v>-363.452</v>
      </c>
      <c r="D119" s="2">
        <f t="shared" si="91"/>
        <v>-569.52800000000002</v>
      </c>
      <c r="E119" s="2">
        <f t="shared" si="91"/>
        <v>-513.84573589428987</v>
      </c>
      <c r="F119" s="2">
        <f t="shared" si="91"/>
        <v>-289.61889530519062</v>
      </c>
      <c r="G119" s="2">
        <f t="shared" si="91"/>
        <v>-264.04725052761012</v>
      </c>
      <c r="H119" s="2">
        <f t="shared" si="91"/>
        <v>-176.73096016092717</v>
      </c>
      <c r="I119" s="2">
        <f t="shared" si="91"/>
        <v>-198.08041338223575</v>
      </c>
      <c r="J119" s="2">
        <f t="shared" si="91"/>
        <v>-219.49101572613284</v>
      </c>
      <c r="K119" s="2">
        <f t="shared" si="91"/>
        <v>-386.16533355046573</v>
      </c>
      <c r="L119" s="2">
        <f t="shared" si="91"/>
        <v>-356.2700829798481</v>
      </c>
      <c r="M119" s="2">
        <f t="shared" si="91"/>
        <v>-709.72440729150276</v>
      </c>
      <c r="N119" s="2">
        <f t="shared" si="91"/>
        <v>-1175.5190143715586</v>
      </c>
      <c r="O119" s="2">
        <f t="shared" si="91"/>
        <v>-2009.3698827753456</v>
      </c>
      <c r="P119" s="2">
        <f t="shared" si="91"/>
        <v>-2813.270580694696</v>
      </c>
      <c r="Q119" s="2">
        <f t="shared" si="91"/>
        <v>-1135.3168568662804</v>
      </c>
      <c r="R119" s="2">
        <f t="shared" si="91"/>
        <v>-1194.8026517604992</v>
      </c>
      <c r="S119" s="2">
        <f t="shared" si="91"/>
        <v>-1842.6809323263612</v>
      </c>
      <c r="T119" s="2">
        <f t="shared" si="91"/>
        <v>-1856.5750457606091</v>
      </c>
      <c r="U119" s="2">
        <f t="shared" ref="U119:W119" si="92">U120+U123+U126+U131</f>
        <v>-937.62991734830348</v>
      </c>
      <c r="V119" s="2">
        <f t="shared" si="92"/>
        <v>-1769.4282661340244</v>
      </c>
      <c r="W119" s="2">
        <f t="shared" si="92"/>
        <v>-1680.1214002474171</v>
      </c>
      <c r="X119" s="2">
        <f>X120+X123+X126+X131</f>
        <v>-1840.2256892730752</v>
      </c>
    </row>
    <row r="120" spans="1:24" ht="13.5">
      <c r="A120" s="43" t="s">
        <v>269</v>
      </c>
      <c r="C120" s="2">
        <f t="shared" ref="C120:T120" si="93">C121-C122</f>
        <v>-421.62700000000001</v>
      </c>
      <c r="D120" s="2">
        <f t="shared" si="93"/>
        <v>-587.48800000000006</v>
      </c>
      <c r="E120" s="2">
        <f t="shared" si="93"/>
        <v>-786.33400000000006</v>
      </c>
      <c r="F120" s="2">
        <f t="shared" si="93"/>
        <v>-708.55801289999999</v>
      </c>
      <c r="G120" s="2">
        <f t="shared" si="93"/>
        <v>-598.32730469632872</v>
      </c>
      <c r="H120" s="2">
        <f t="shared" si="93"/>
        <v>-528.62860569240001</v>
      </c>
      <c r="I120" s="2">
        <f t="shared" si="93"/>
        <v>-506.81425483214997</v>
      </c>
      <c r="J120" s="2">
        <f t="shared" si="93"/>
        <v>-489.19131984999979</v>
      </c>
      <c r="K120" s="2">
        <f t="shared" si="93"/>
        <v>-638.61364436101258</v>
      </c>
      <c r="L120" s="2">
        <f t="shared" si="93"/>
        <v>-915.62226566562208</v>
      </c>
      <c r="M120" s="2">
        <f t="shared" si="93"/>
        <v>-1213.9033825641964</v>
      </c>
      <c r="N120" s="2">
        <f t="shared" si="93"/>
        <v>-2019.3542798626506</v>
      </c>
      <c r="O120" s="2">
        <f t="shared" si="93"/>
        <v>-2895.8251632944007</v>
      </c>
      <c r="P120" s="2">
        <f t="shared" si="93"/>
        <v>-3836.195602062628</v>
      </c>
      <c r="Q120" s="2">
        <f t="shared" si="93"/>
        <v>-2399.85169379942</v>
      </c>
      <c r="R120" s="2">
        <f t="shared" si="93"/>
        <v>-2590.0738888605688</v>
      </c>
      <c r="S120" s="2">
        <f t="shared" si="93"/>
        <v>-3493.8178443580086</v>
      </c>
      <c r="T120" s="2">
        <f t="shared" si="93"/>
        <v>-4216.0031563647699</v>
      </c>
      <c r="U120" s="2">
        <f t="shared" ref="U120:W120" si="94">U121-U122</f>
        <v>-3492.6335991888927</v>
      </c>
      <c r="V120" s="2">
        <f t="shared" si="94"/>
        <v>-4270.9584660688324</v>
      </c>
      <c r="W120" s="2">
        <f t="shared" si="94"/>
        <v>-3934.5251229739397</v>
      </c>
      <c r="X120" s="2">
        <f>X121-X122</f>
        <v>-3869.1809011023311</v>
      </c>
    </row>
    <row r="121" spans="1:24" ht="13.5">
      <c r="A121" s="45" t="s">
        <v>313</v>
      </c>
      <c r="C121" s="114">
        <v>289.52600000000001</v>
      </c>
      <c r="D121" s="114">
        <v>309.96499999999997</v>
      </c>
      <c r="E121" s="114">
        <v>376.49799999999999</v>
      </c>
      <c r="F121" s="114">
        <v>304.47608559999998</v>
      </c>
      <c r="G121" s="114">
        <v>340.95694764999996</v>
      </c>
      <c r="H121" s="114">
        <v>499.20715359000002</v>
      </c>
      <c r="I121" s="114">
        <v>507.0567509039999</v>
      </c>
      <c r="J121" s="114">
        <v>603.33388045000004</v>
      </c>
      <c r="K121" s="114">
        <v>830.55511807898711</v>
      </c>
      <c r="L121" s="114">
        <v>1092.1114172023454</v>
      </c>
      <c r="M121" s="114">
        <v>1472.4372680211104</v>
      </c>
      <c r="N121" s="114">
        <v>1666.5259475635069</v>
      </c>
      <c r="O121" s="114">
        <v>2088.2848205460591</v>
      </c>
      <c r="P121" s="114">
        <v>2427.9793646272378</v>
      </c>
      <c r="Q121" s="114">
        <v>1893.6023605627336</v>
      </c>
      <c r="R121" s="114">
        <v>2462.2015733105904</v>
      </c>
      <c r="S121" s="114">
        <v>3254.4922833174746</v>
      </c>
      <c r="T121" s="114">
        <v>3502.3193678474649</v>
      </c>
      <c r="U121" s="114">
        <v>4245.7622008228254</v>
      </c>
      <c r="V121" s="114">
        <v>4073.3242549105594</v>
      </c>
      <c r="W121" s="114">
        <v>3099.4670043091792</v>
      </c>
      <c r="X121" s="114">
        <v>2930.6801861108374</v>
      </c>
    </row>
    <row r="122" spans="1:24" ht="13.5">
      <c r="A122" s="45" t="s">
        <v>314</v>
      </c>
      <c r="C122" s="114">
        <v>711.15300000000002</v>
      </c>
      <c r="D122" s="114">
        <v>897.45299999999997</v>
      </c>
      <c r="E122" s="114">
        <v>1162.8320000000001</v>
      </c>
      <c r="F122" s="114">
        <v>1013.0340985</v>
      </c>
      <c r="G122" s="114">
        <v>939.28425234632869</v>
      </c>
      <c r="H122" s="114">
        <v>1027.8357592824</v>
      </c>
      <c r="I122" s="114">
        <v>1013.8710057361499</v>
      </c>
      <c r="J122" s="114">
        <v>1092.5252002999998</v>
      </c>
      <c r="K122" s="114">
        <v>1469.1687624399997</v>
      </c>
      <c r="L122" s="114">
        <v>2007.7336828679674</v>
      </c>
      <c r="M122" s="114">
        <v>2686.3406505853068</v>
      </c>
      <c r="N122" s="114">
        <v>3685.8802274261575</v>
      </c>
      <c r="O122" s="114">
        <v>4984.1099838404598</v>
      </c>
      <c r="P122" s="114">
        <v>6264.1749666898659</v>
      </c>
      <c r="Q122" s="114">
        <v>4293.4540543621533</v>
      </c>
      <c r="R122" s="114">
        <v>5052.2754621711592</v>
      </c>
      <c r="S122" s="114">
        <v>6748.3101276754833</v>
      </c>
      <c r="T122" s="114">
        <v>7718.3225242122353</v>
      </c>
      <c r="U122" s="114">
        <v>7738.3958000117182</v>
      </c>
      <c r="V122" s="114">
        <v>8344.2827209793923</v>
      </c>
      <c r="W122" s="114">
        <v>7033.9921272831189</v>
      </c>
      <c r="X122" s="114">
        <v>6799.8610872131685</v>
      </c>
    </row>
    <row r="123" spans="1:24" ht="13.5">
      <c r="A123" s="43" t="s">
        <v>364</v>
      </c>
      <c r="C123" s="2">
        <f t="shared" ref="C123:T123" si="95">C124-C125</f>
        <v>4.9240000000000066</v>
      </c>
      <c r="D123" s="2">
        <f t="shared" si="95"/>
        <v>4.3340000000000032</v>
      </c>
      <c r="E123" s="2">
        <f t="shared" si="95"/>
        <v>-51.305918255297598</v>
      </c>
      <c r="F123" s="2">
        <f t="shared" si="95"/>
        <v>19.814290168039747</v>
      </c>
      <c r="G123" s="2">
        <f t="shared" si="95"/>
        <v>-8.4083388354502802</v>
      </c>
      <c r="H123" s="2">
        <f t="shared" si="95"/>
        <v>64.797830554444658</v>
      </c>
      <c r="I123" s="2">
        <f t="shared" si="95"/>
        <v>60.17326436400441</v>
      </c>
      <c r="J123" s="2">
        <f t="shared" si="95"/>
        <v>42.999073685349458</v>
      </c>
      <c r="K123" s="2">
        <f t="shared" si="95"/>
        <v>61.546764974401356</v>
      </c>
      <c r="L123" s="2">
        <f t="shared" si="95"/>
        <v>69.317788242736299</v>
      </c>
      <c r="M123" s="2">
        <f t="shared" si="95"/>
        <v>83.590995179453785</v>
      </c>
      <c r="N123" s="2">
        <f t="shared" si="95"/>
        <v>157.82387819592168</v>
      </c>
      <c r="O123" s="2">
        <f t="shared" si="95"/>
        <v>161.18942969647787</v>
      </c>
      <c r="P123" s="2">
        <f t="shared" si="95"/>
        <v>21.029635843138294</v>
      </c>
      <c r="Q123" s="2">
        <f t="shared" si="95"/>
        <v>339.7257579360612</v>
      </c>
      <c r="R123" s="2">
        <f t="shared" si="95"/>
        <v>513.44392808927091</v>
      </c>
      <c r="S123" s="2">
        <f t="shared" si="95"/>
        <v>747.46505492822939</v>
      </c>
      <c r="T123" s="2">
        <f t="shared" si="95"/>
        <v>1100.8529647172145</v>
      </c>
      <c r="U123" s="2">
        <f t="shared" ref="U123:V123" si="96">U124-U125</f>
        <v>1405.4716698050227</v>
      </c>
      <c r="V123" s="2">
        <f t="shared" si="96"/>
        <v>1288.673222427607</v>
      </c>
      <c r="W123" s="2">
        <f>W124-W125</f>
        <v>1457.7819438679824</v>
      </c>
      <c r="X123" s="2">
        <f>X124-X125</f>
        <v>1620.0516491474971</v>
      </c>
    </row>
    <row r="124" spans="1:24" ht="13.5">
      <c r="A124" s="45" t="s">
        <v>315</v>
      </c>
      <c r="C124" s="114">
        <v>110.545</v>
      </c>
      <c r="D124" s="114">
        <v>98.009</v>
      </c>
      <c r="E124" s="114">
        <v>198.2305945</v>
      </c>
      <c r="F124" s="114">
        <v>365.24350157614168</v>
      </c>
      <c r="G124" s="114">
        <v>216.7667337361857</v>
      </c>
      <c r="H124" s="114">
        <v>359.97393463396924</v>
      </c>
      <c r="I124" s="114">
        <v>369.79972170626115</v>
      </c>
      <c r="J124" s="114">
        <v>407.77906399434517</v>
      </c>
      <c r="K124" s="114">
        <v>458.84303354314386</v>
      </c>
      <c r="L124" s="114">
        <v>554.76203276749584</v>
      </c>
      <c r="M124" s="114">
        <v>715.04340448133951</v>
      </c>
      <c r="N124" s="114">
        <v>885.08581340429214</v>
      </c>
      <c r="O124" s="114">
        <v>1094.1094273678436</v>
      </c>
      <c r="P124" s="114">
        <v>1260.4539937358468</v>
      </c>
      <c r="Q124" s="114">
        <v>1313.6090497578905</v>
      </c>
      <c r="R124" s="114">
        <v>1598.7712545500838</v>
      </c>
      <c r="S124" s="114">
        <v>2008.1573498886369</v>
      </c>
      <c r="T124" s="114">
        <v>2543.6624386761059</v>
      </c>
      <c r="U124" s="114">
        <v>2964.0329421033489</v>
      </c>
      <c r="V124" s="114">
        <v>3018.7896108182254</v>
      </c>
      <c r="W124" s="114">
        <v>3133.1420462328392</v>
      </c>
      <c r="X124" s="114">
        <v>3351.0815855586361</v>
      </c>
    </row>
    <row r="125" spans="1:24" ht="13.5">
      <c r="A125" s="45" t="s">
        <v>316</v>
      </c>
      <c r="C125" s="114">
        <v>105.621</v>
      </c>
      <c r="D125" s="114">
        <v>93.674999999999997</v>
      </c>
      <c r="E125" s="114">
        <v>249.53651275529759</v>
      </c>
      <c r="F125" s="114">
        <v>345.42921140810193</v>
      </c>
      <c r="G125" s="114">
        <v>225.17507257163598</v>
      </c>
      <c r="H125" s="114">
        <v>295.17610407952458</v>
      </c>
      <c r="I125" s="114">
        <v>309.62645734225674</v>
      </c>
      <c r="J125" s="114">
        <v>364.77999030899571</v>
      </c>
      <c r="K125" s="114">
        <v>397.29626856874251</v>
      </c>
      <c r="L125" s="114">
        <v>485.44424452475954</v>
      </c>
      <c r="M125" s="114">
        <v>631.45240930188572</v>
      </c>
      <c r="N125" s="114">
        <v>727.26193520837046</v>
      </c>
      <c r="O125" s="114">
        <v>932.91999767136576</v>
      </c>
      <c r="P125" s="114">
        <v>1239.4243578927085</v>
      </c>
      <c r="Q125" s="114">
        <v>973.88329182182929</v>
      </c>
      <c r="R125" s="114">
        <v>1085.3273264608129</v>
      </c>
      <c r="S125" s="114">
        <v>1260.6922949604075</v>
      </c>
      <c r="T125" s="114">
        <v>1442.8094739588914</v>
      </c>
      <c r="U125" s="114">
        <v>1558.5612722983262</v>
      </c>
      <c r="V125" s="114">
        <v>1730.1163883906183</v>
      </c>
      <c r="W125" s="114">
        <v>1675.3601023648569</v>
      </c>
      <c r="X125" s="114">
        <v>1731.029936411139</v>
      </c>
    </row>
    <row r="126" spans="1:24" ht="13.5">
      <c r="A126" s="43" t="s">
        <v>274</v>
      </c>
      <c r="C126" s="114">
        <v>-60.67</v>
      </c>
      <c r="D126" s="114">
        <v>-70.492000000000004</v>
      </c>
      <c r="E126" s="114">
        <v>127.43998145031702</v>
      </c>
      <c r="F126" s="114">
        <v>190.84477820000001</v>
      </c>
      <c r="G126" s="114">
        <v>146.92997930125554</v>
      </c>
      <c r="H126" s="114">
        <v>37.298523338926636</v>
      </c>
      <c r="I126" s="114">
        <v>19.99551763414004</v>
      </c>
      <c r="J126" s="114">
        <v>10.270001982459766</v>
      </c>
      <c r="K126" s="114">
        <v>9.3489343988599352</v>
      </c>
      <c r="L126" s="114">
        <v>73.787129782890801</v>
      </c>
      <c r="M126" s="114">
        <v>61.55034886588566</v>
      </c>
      <c r="N126" s="114">
        <v>162.06796653783402</v>
      </c>
      <c r="O126" s="114">
        <v>36.81209639885089</v>
      </c>
      <c r="P126" s="114">
        <v>-58.467666531474734</v>
      </c>
      <c r="Q126" s="114">
        <v>-42.694744974891407</v>
      </c>
      <c r="R126" s="114">
        <v>-216.64713679231843</v>
      </c>
      <c r="S126" s="114">
        <v>-425.0009332890852</v>
      </c>
      <c r="T126" s="114">
        <v>-149.01621865804128</v>
      </c>
      <c r="U126" s="114">
        <v>-316.10493110816446</v>
      </c>
      <c r="V126" s="114">
        <v>-221.02823839034789</v>
      </c>
      <c r="W126" s="114">
        <v>-322.93155303861693</v>
      </c>
      <c r="X126" s="114">
        <v>-713.31634835344641</v>
      </c>
    </row>
    <row r="127" spans="1:24" ht="13.5">
      <c r="A127" s="45" t="s">
        <v>558</v>
      </c>
      <c r="C127" s="114">
        <v>-1.502</v>
      </c>
      <c r="D127" s="114">
        <v>-1.1030000000000002</v>
      </c>
      <c r="E127" s="114">
        <v>175.05</v>
      </c>
      <c r="F127" s="114">
        <v>231.11500000000001</v>
      </c>
      <c r="G127" s="114">
        <v>194.56387512000001</v>
      </c>
      <c r="H127" s="114">
        <v>124.87357922663412</v>
      </c>
      <c r="I127" s="114">
        <v>126.84295999369219</v>
      </c>
      <c r="J127" s="114">
        <v>136.23041557074279</v>
      </c>
      <c r="K127" s="114">
        <v>152.3949307755623</v>
      </c>
      <c r="L127" s="114">
        <v>221.30979801340459</v>
      </c>
      <c r="M127" s="114">
        <v>229.24785595053993</v>
      </c>
      <c r="N127" s="114">
        <v>295.113172129769</v>
      </c>
      <c r="O127" s="114">
        <v>379.23387914494685</v>
      </c>
      <c r="P127" s="114">
        <v>374.57297176498969</v>
      </c>
      <c r="Q127" s="114">
        <v>361.49734643893873</v>
      </c>
      <c r="R127" s="114">
        <v>332.47604461283174</v>
      </c>
      <c r="S127" s="114">
        <v>440.33747262790979</v>
      </c>
      <c r="T127" s="114">
        <v>567.51911923195871</v>
      </c>
      <c r="U127" s="114">
        <v>630.55674295683559</v>
      </c>
      <c r="V127" s="114">
        <v>662.8161143551398</v>
      </c>
      <c r="W127" s="114">
        <v>488.33634934738302</v>
      </c>
      <c r="X127" s="114">
        <v>557.84572722068401</v>
      </c>
    </row>
    <row r="128" spans="1:24" ht="13.5">
      <c r="A128" s="45" t="s">
        <v>318</v>
      </c>
      <c r="C128" s="2">
        <f t="shared" ref="C128:T128" si="97">C127-C126</f>
        <v>59.167999999999999</v>
      </c>
      <c r="D128" s="2">
        <f t="shared" si="97"/>
        <v>69.38900000000001</v>
      </c>
      <c r="E128" s="2">
        <f t="shared" si="97"/>
        <v>47.610018549682991</v>
      </c>
      <c r="F128" s="2">
        <f t="shared" si="97"/>
        <v>40.270221800000002</v>
      </c>
      <c r="G128" s="2">
        <f t="shared" si="97"/>
        <v>47.633895818744463</v>
      </c>
      <c r="H128" s="2">
        <f t="shared" si="97"/>
        <v>87.575055887707492</v>
      </c>
      <c r="I128" s="2">
        <f t="shared" si="97"/>
        <v>106.84744235955215</v>
      </c>
      <c r="J128" s="2">
        <f t="shared" si="97"/>
        <v>125.96041358828303</v>
      </c>
      <c r="K128" s="2">
        <f t="shared" si="97"/>
        <v>143.04599637670236</v>
      </c>
      <c r="L128" s="2">
        <f t="shared" si="97"/>
        <v>147.52266823051377</v>
      </c>
      <c r="M128" s="2">
        <f t="shared" si="97"/>
        <v>167.69750708465426</v>
      </c>
      <c r="N128" s="2">
        <f t="shared" si="97"/>
        <v>133.04520559193497</v>
      </c>
      <c r="O128" s="2">
        <f t="shared" si="97"/>
        <v>342.42178274609597</v>
      </c>
      <c r="P128" s="2">
        <f t="shared" si="97"/>
        <v>433.04063829646441</v>
      </c>
      <c r="Q128" s="2">
        <f t="shared" si="97"/>
        <v>404.19209141383016</v>
      </c>
      <c r="R128" s="2">
        <f t="shared" si="97"/>
        <v>549.12318140515015</v>
      </c>
      <c r="S128" s="2">
        <f t="shared" si="97"/>
        <v>865.33840591699504</v>
      </c>
      <c r="T128" s="2">
        <f t="shared" si="97"/>
        <v>716.53533788999994</v>
      </c>
      <c r="U128" s="2">
        <f>U127-U126</f>
        <v>946.66167406500006</v>
      </c>
      <c r="V128" s="2">
        <f>V127-V126</f>
        <v>883.84435274548764</v>
      </c>
      <c r="W128" s="2">
        <f>W127-W126</f>
        <v>811.26790238599995</v>
      </c>
      <c r="X128" s="2">
        <f>X127-X126</f>
        <v>1271.1620755741305</v>
      </c>
    </row>
    <row r="129" spans="1:24" ht="13.5">
      <c r="A129" s="47" t="s">
        <v>271</v>
      </c>
      <c r="B129" t="s">
        <v>106</v>
      </c>
      <c r="C129" s="2">
        <f t="shared" ref="C129:T129" si="98">ROUND(C68/C237,1)</f>
        <v>0.8</v>
      </c>
      <c r="D129" s="2">
        <f t="shared" si="98"/>
        <v>36.4</v>
      </c>
      <c r="E129" s="2">
        <f t="shared" si="98"/>
        <v>36.299999999999997</v>
      </c>
      <c r="F129" s="2">
        <f t="shared" si="98"/>
        <v>35.6</v>
      </c>
      <c r="G129" s="2">
        <f t="shared" si="98"/>
        <v>38.799999999999997</v>
      </c>
      <c r="H129" s="2">
        <f t="shared" si="98"/>
        <v>36.799999999999997</v>
      </c>
      <c r="I129" s="2">
        <f t="shared" si="98"/>
        <v>24.7</v>
      </c>
      <c r="J129" s="2">
        <f t="shared" si="98"/>
        <v>30.4</v>
      </c>
      <c r="K129" s="2">
        <f t="shared" si="98"/>
        <v>34.200000000000003</v>
      </c>
      <c r="L129" s="2">
        <f t="shared" si="98"/>
        <v>25.3</v>
      </c>
      <c r="M129" s="2">
        <f t="shared" si="98"/>
        <v>21.2</v>
      </c>
      <c r="N129" s="2">
        <f t="shared" si="98"/>
        <v>20.3</v>
      </c>
      <c r="O129" s="2">
        <f t="shared" si="98"/>
        <v>23.3</v>
      </c>
      <c r="P129" s="2">
        <f t="shared" si="98"/>
        <v>43.1</v>
      </c>
      <c r="Q129" s="2">
        <f t="shared" si="98"/>
        <v>67.599999999999994</v>
      </c>
      <c r="R129" s="2">
        <f t="shared" si="98"/>
        <v>74.3</v>
      </c>
      <c r="S129" s="2">
        <f t="shared" si="98"/>
        <v>107.6</v>
      </c>
      <c r="T129" s="2">
        <f t="shared" si="98"/>
        <v>80.3</v>
      </c>
      <c r="U129" s="2">
        <f>ROUND(U68/U237,1)</f>
        <v>80.7</v>
      </c>
      <c r="V129" s="2">
        <f>ROUND(V68/V237,1)</f>
        <v>79</v>
      </c>
      <c r="W129" s="2">
        <f>ROUND(W68/W237,1)</f>
        <v>76.8</v>
      </c>
      <c r="X129" s="2">
        <f>ROUND(X68/X237,1)</f>
        <v>82.4</v>
      </c>
    </row>
    <row r="130" spans="1:24" ht="13.5">
      <c r="A130" s="47" t="s">
        <v>272</v>
      </c>
      <c r="C130" s="2">
        <f t="shared" ref="C130:T130" si="99">C128-C129</f>
        <v>58.368000000000002</v>
      </c>
      <c r="D130" s="2">
        <f t="shared" si="99"/>
        <v>32.989000000000011</v>
      </c>
      <c r="E130" s="2">
        <f t="shared" si="99"/>
        <v>11.310018549682994</v>
      </c>
      <c r="F130" s="2">
        <f t="shared" si="99"/>
        <v>4.6702218000000002</v>
      </c>
      <c r="G130" s="2">
        <f t="shared" si="99"/>
        <v>8.8338958187444661</v>
      </c>
      <c r="H130" s="2">
        <f t="shared" si="99"/>
        <v>50.775055887707495</v>
      </c>
      <c r="I130" s="2">
        <f t="shared" si="99"/>
        <v>82.147442359552144</v>
      </c>
      <c r="J130" s="2">
        <f t="shared" si="99"/>
        <v>95.560413588283041</v>
      </c>
      <c r="K130" s="2">
        <f t="shared" si="99"/>
        <v>108.84599637670236</v>
      </c>
      <c r="L130" s="2">
        <f t="shared" si="99"/>
        <v>122.22266823051378</v>
      </c>
      <c r="M130" s="2">
        <f t="shared" si="99"/>
        <v>146.49750708465427</v>
      </c>
      <c r="N130" s="2">
        <f t="shared" si="99"/>
        <v>112.74520559193498</v>
      </c>
      <c r="O130" s="2">
        <f t="shared" si="99"/>
        <v>319.12178274609596</v>
      </c>
      <c r="P130" s="2">
        <f t="shared" si="99"/>
        <v>389.94063829646439</v>
      </c>
      <c r="Q130" s="2">
        <f t="shared" si="99"/>
        <v>336.59209141383019</v>
      </c>
      <c r="R130" s="2">
        <f t="shared" si="99"/>
        <v>474.82318140515014</v>
      </c>
      <c r="S130" s="2">
        <f t="shared" si="99"/>
        <v>757.73840591699502</v>
      </c>
      <c r="T130" s="2">
        <f t="shared" si="99"/>
        <v>636.23533788999998</v>
      </c>
      <c r="U130" s="2">
        <f t="shared" ref="U130:X130" si="100">U128-U129</f>
        <v>865.96167406500001</v>
      </c>
      <c r="V130" s="2">
        <f t="shared" si="100"/>
        <v>804.84435274548764</v>
      </c>
      <c r="W130" s="2">
        <f t="shared" si="100"/>
        <v>734.46790238599999</v>
      </c>
      <c r="X130" s="2">
        <f t="shared" si="100"/>
        <v>1188.7620755741304</v>
      </c>
    </row>
    <row r="131" spans="1:24" ht="13.5">
      <c r="A131" s="43" t="s">
        <v>365</v>
      </c>
      <c r="C131" s="114">
        <v>113.92100000000001</v>
      </c>
      <c r="D131" s="114">
        <v>84.117999999999995</v>
      </c>
      <c r="E131" s="114">
        <v>196.35420091069068</v>
      </c>
      <c r="F131" s="114">
        <v>208.28004922676962</v>
      </c>
      <c r="G131" s="114">
        <v>195.75841370291332</v>
      </c>
      <c r="H131" s="114">
        <v>249.80129163810153</v>
      </c>
      <c r="I131" s="114">
        <v>228.5650594517698</v>
      </c>
      <c r="J131" s="114">
        <v>216.43122845605774</v>
      </c>
      <c r="K131" s="114">
        <v>181.55261143728552</v>
      </c>
      <c r="L131" s="114">
        <v>416.24726466014693</v>
      </c>
      <c r="M131" s="114">
        <v>359.03763122735427</v>
      </c>
      <c r="N131" s="114">
        <v>523.9434207573363</v>
      </c>
      <c r="O131" s="114">
        <v>688.45375442372654</v>
      </c>
      <c r="P131" s="114">
        <v>1060.3630520562685</v>
      </c>
      <c r="Q131" s="114">
        <v>967.50382397196984</v>
      </c>
      <c r="R131" s="114">
        <v>1098.4744458031175</v>
      </c>
      <c r="S131" s="114">
        <v>1328.6727903925032</v>
      </c>
      <c r="T131" s="114">
        <v>1407.5913645449878</v>
      </c>
      <c r="U131" s="114">
        <v>1465.6369431437311</v>
      </c>
      <c r="V131" s="114">
        <v>1433.8852158975487</v>
      </c>
      <c r="W131" s="114">
        <v>1119.553331897157</v>
      </c>
      <c r="X131" s="114">
        <v>1122.2199110352053</v>
      </c>
    </row>
    <row r="132" spans="1:24" ht="13.5">
      <c r="A132" s="47" t="s">
        <v>271</v>
      </c>
      <c r="C132" s="2">
        <f>ROUND((C59-C71)/C$237,1)</f>
        <v>55.1</v>
      </c>
      <c r="D132" s="2">
        <f t="shared" ref="D132:T132" si="101">ROUND((D59-D71)/D$237,1)</f>
        <v>56.6</v>
      </c>
      <c r="E132" s="2">
        <f t="shared" si="101"/>
        <v>18.8</v>
      </c>
      <c r="F132" s="2">
        <f t="shared" si="101"/>
        <v>21.9</v>
      </c>
      <c r="G132" s="2">
        <f t="shared" si="101"/>
        <v>24.4</v>
      </c>
      <c r="H132" s="2">
        <f t="shared" si="101"/>
        <v>7.1</v>
      </c>
      <c r="I132" s="2">
        <f t="shared" si="101"/>
        <v>23.1</v>
      </c>
      <c r="J132" s="2">
        <f t="shared" si="101"/>
        <v>10.3</v>
      </c>
      <c r="K132" s="2">
        <f t="shared" si="101"/>
        <v>22.6</v>
      </c>
      <c r="L132" s="2">
        <f t="shared" si="101"/>
        <v>65.099999999999994</v>
      </c>
      <c r="M132" s="2">
        <f t="shared" si="101"/>
        <v>55.1</v>
      </c>
      <c r="N132" s="2">
        <f t="shared" si="101"/>
        <v>90.5</v>
      </c>
      <c r="O132" s="2">
        <f t="shared" si="101"/>
        <v>53</v>
      </c>
      <c r="P132" s="2">
        <f t="shared" si="101"/>
        <v>405.9</v>
      </c>
      <c r="Q132" s="2">
        <f t="shared" si="101"/>
        <v>224</v>
      </c>
      <c r="R132" s="2">
        <f t="shared" si="101"/>
        <v>257.5</v>
      </c>
      <c r="S132" s="2">
        <f t="shared" si="101"/>
        <v>124.9</v>
      </c>
      <c r="T132" s="2">
        <f t="shared" si="101"/>
        <v>153.9</v>
      </c>
      <c r="U132" s="2">
        <f t="shared" ref="U132:V132" si="102">ROUND((U59-U71)/U$237,1)</f>
        <v>134.69999999999999</v>
      </c>
      <c r="V132" s="2">
        <f t="shared" si="102"/>
        <v>151.4</v>
      </c>
      <c r="W132" s="2">
        <f>ROUND((W59-W71)/W$237,1)</f>
        <v>131.5</v>
      </c>
      <c r="X132" s="2">
        <f>ROUND((X59-X71)/X$237,1)</f>
        <v>113.8</v>
      </c>
    </row>
    <row r="133" spans="1:24" ht="13.5">
      <c r="A133" s="47" t="s">
        <v>272</v>
      </c>
      <c r="C133" s="2">
        <f>C131-C132</f>
        <v>58.821000000000005</v>
      </c>
      <c r="D133" s="2">
        <f t="shared" ref="D133:T133" si="103">D131-D132</f>
        <v>27.517999999999994</v>
      </c>
      <c r="E133" s="2">
        <f t="shared" si="103"/>
        <v>177.55420091069067</v>
      </c>
      <c r="F133" s="2">
        <f t="shared" si="103"/>
        <v>186.38004922676961</v>
      </c>
      <c r="G133" s="2">
        <f t="shared" si="103"/>
        <v>171.35841370291331</v>
      </c>
      <c r="H133" s="2">
        <f t="shared" si="103"/>
        <v>242.70129163810154</v>
      </c>
      <c r="I133" s="2">
        <f t="shared" si="103"/>
        <v>205.4650594517698</v>
      </c>
      <c r="J133" s="2">
        <f t="shared" si="103"/>
        <v>206.13122845605773</v>
      </c>
      <c r="K133" s="2">
        <f t="shared" si="103"/>
        <v>158.95261143728553</v>
      </c>
      <c r="L133" s="2">
        <f t="shared" si="103"/>
        <v>351.1472646601469</v>
      </c>
      <c r="M133" s="2">
        <f t="shared" si="103"/>
        <v>303.93763122735425</v>
      </c>
      <c r="N133" s="2">
        <f t="shared" si="103"/>
        <v>433.4434207573363</v>
      </c>
      <c r="O133" s="2">
        <f t="shared" si="103"/>
        <v>635.45375442372654</v>
      </c>
      <c r="P133" s="2">
        <f t="shared" si="103"/>
        <v>654.46305205626857</v>
      </c>
      <c r="Q133" s="2">
        <f t="shared" si="103"/>
        <v>743.50382397196984</v>
      </c>
      <c r="R133" s="2">
        <f t="shared" si="103"/>
        <v>840.97444580311753</v>
      </c>
      <c r="S133" s="2">
        <f t="shared" si="103"/>
        <v>1203.7727903925031</v>
      </c>
      <c r="T133" s="2">
        <f t="shared" si="103"/>
        <v>1253.6913645449877</v>
      </c>
      <c r="U133" s="2">
        <f t="shared" ref="U133:X133" si="104">U131-U132</f>
        <v>1330.936943143731</v>
      </c>
      <c r="V133" s="2">
        <f t="shared" si="104"/>
        <v>1282.4852158975486</v>
      </c>
      <c r="W133" s="2">
        <f t="shared" si="104"/>
        <v>988.05333189715702</v>
      </c>
      <c r="X133" s="2">
        <f t="shared" si="104"/>
        <v>1008.4199110352054</v>
      </c>
    </row>
    <row r="134" spans="1:24" ht="13.5">
      <c r="A134" s="42" t="s">
        <v>319</v>
      </c>
      <c r="C134" s="2">
        <f t="shared" ref="C134:T134" si="105">C135+C136+C137</f>
        <v>474.85200000000003</v>
      </c>
      <c r="D134" s="2">
        <f t="shared" si="105"/>
        <v>566.32799999999997</v>
      </c>
      <c r="E134" s="2">
        <f t="shared" si="105"/>
        <v>521.84573589428987</v>
      </c>
      <c r="F134" s="2">
        <f t="shared" si="105"/>
        <v>217.81889530519061</v>
      </c>
      <c r="G134" s="2">
        <f t="shared" si="105"/>
        <v>272.04725052761012</v>
      </c>
      <c r="H134" s="2">
        <f t="shared" si="105"/>
        <v>154.23096016092717</v>
      </c>
      <c r="I134" s="2">
        <f t="shared" si="105"/>
        <v>247.98041338223578</v>
      </c>
      <c r="J134" s="2">
        <f t="shared" si="105"/>
        <v>259.79101572613285</v>
      </c>
      <c r="K134" s="2">
        <f t="shared" si="105"/>
        <v>380.16533355046573</v>
      </c>
      <c r="L134" s="2">
        <f t="shared" si="105"/>
        <v>546.67008297984808</v>
      </c>
      <c r="M134" s="2">
        <f t="shared" si="105"/>
        <v>801.72440729150276</v>
      </c>
      <c r="N134" s="2">
        <f t="shared" si="105"/>
        <v>1627.7190143715586</v>
      </c>
      <c r="O134" s="2">
        <f t="shared" si="105"/>
        <v>2439.6698827753453</v>
      </c>
      <c r="P134" s="2">
        <f t="shared" si="105"/>
        <v>2932.270580694696</v>
      </c>
      <c r="Q134" s="2">
        <f t="shared" si="105"/>
        <v>1765.6168568662806</v>
      </c>
      <c r="R134" s="2">
        <f t="shared" si="105"/>
        <v>1359.4026517604991</v>
      </c>
      <c r="S134" s="2">
        <f t="shared" si="105"/>
        <v>2492.2809323263614</v>
      </c>
      <c r="T134" s="2">
        <f t="shared" si="105"/>
        <v>1846.7750457606094</v>
      </c>
      <c r="U134" s="2">
        <f>U135+U136+U137</f>
        <v>852.3299173483033</v>
      </c>
      <c r="V134" s="2">
        <f>V135+V136+V137</f>
        <v>1675.2282661340241</v>
      </c>
      <c r="W134" s="2">
        <f>W135+W136+W137</f>
        <v>1877.3214002474174</v>
      </c>
      <c r="X134" s="2">
        <f>X135+X136+X137</f>
        <v>1762.2256892730752</v>
      </c>
    </row>
    <row r="135" spans="1:24" ht="13.5">
      <c r="A135" s="45" t="s">
        <v>271</v>
      </c>
      <c r="C135" s="2">
        <f t="shared" ref="C135:S135" si="106">ROUND((C95-C87)/C237,1)</f>
        <v>84</v>
      </c>
      <c r="D135" s="2">
        <f t="shared" si="106"/>
        <v>71.099999999999994</v>
      </c>
      <c r="E135" s="2">
        <f t="shared" si="106"/>
        <v>68.099999999999994</v>
      </c>
      <c r="F135" s="2">
        <f t="shared" si="106"/>
        <v>49.5</v>
      </c>
      <c r="G135" s="2">
        <f t="shared" si="106"/>
        <v>33.9</v>
      </c>
      <c r="H135" s="2">
        <f t="shared" si="106"/>
        <v>-2.4</v>
      </c>
      <c r="I135" s="2">
        <f t="shared" si="106"/>
        <v>55.6</v>
      </c>
      <c r="J135" s="2">
        <f t="shared" si="106"/>
        <v>61.6</v>
      </c>
      <c r="K135" s="2">
        <f t="shared" si="106"/>
        <v>45.3</v>
      </c>
      <c r="L135" s="2">
        <f t="shared" si="106"/>
        <v>14.8</v>
      </c>
      <c r="M135" s="2">
        <f t="shared" si="106"/>
        <v>-19</v>
      </c>
      <c r="N135" s="2">
        <f t="shared" si="106"/>
        <v>-34.700000000000003</v>
      </c>
      <c r="O135" s="2">
        <f t="shared" si="106"/>
        <v>20.7</v>
      </c>
      <c r="P135" s="2">
        <f t="shared" si="106"/>
        <v>680.8</v>
      </c>
      <c r="Q135" s="2">
        <f t="shared" si="106"/>
        <v>391.4</v>
      </c>
      <c r="R135" s="2">
        <f t="shared" si="106"/>
        <v>646.70000000000005</v>
      </c>
      <c r="S135" s="2">
        <f t="shared" si="106"/>
        <v>324.89999999999998</v>
      </c>
      <c r="T135" s="2">
        <f t="shared" ref="T135" si="107">ROUND((T95-T87)/T237,1)</f>
        <v>360.1</v>
      </c>
      <c r="U135" s="2">
        <f>ROUND((U95-U87)/U237,1)</f>
        <v>79.099999999999994</v>
      </c>
      <c r="V135" s="2">
        <f>ROUND((V95-V87)/V237,1)</f>
        <v>279.39999999999998</v>
      </c>
      <c r="W135" s="2">
        <f>ROUND((W95-W87)/W237,1)</f>
        <v>298</v>
      </c>
      <c r="X135" s="2">
        <f>ROUND((X95-X87)/X237,1)</f>
        <v>316.10000000000002</v>
      </c>
    </row>
    <row r="136" spans="1:24" ht="13.5">
      <c r="A136" s="45" t="s">
        <v>272</v>
      </c>
      <c r="C136" s="114">
        <v>311.79200000000014</v>
      </c>
      <c r="D136" s="114">
        <v>463.92800000000005</v>
      </c>
      <c r="E136" s="114">
        <v>369.9457358942899</v>
      </c>
      <c r="F136" s="114">
        <v>101.01889530519057</v>
      </c>
      <c r="G136" s="114">
        <v>211.74725052761013</v>
      </c>
      <c r="H136" s="114">
        <v>189.93096016092716</v>
      </c>
      <c r="I136" s="114">
        <v>211.48041338223578</v>
      </c>
      <c r="J136" s="114">
        <v>172.89101572613285</v>
      </c>
      <c r="K136" s="114">
        <v>350.66533355046573</v>
      </c>
      <c r="L136" s="114">
        <v>551.57008297984794</v>
      </c>
      <c r="M136" s="114">
        <v>681.02440729150283</v>
      </c>
      <c r="N136" s="114">
        <v>1470.7190143715588</v>
      </c>
      <c r="O136" s="114">
        <v>1925.8698827753453</v>
      </c>
      <c r="P136" s="114">
        <v>1794.4705806946959</v>
      </c>
      <c r="Q136" s="114">
        <v>1154.2168568662805</v>
      </c>
      <c r="R136" s="114">
        <v>927.00265176049925</v>
      </c>
      <c r="S136" s="114">
        <v>1375.2809323263614</v>
      </c>
      <c r="T136" s="114">
        <v>1543.2750457606089</v>
      </c>
      <c r="U136" s="114">
        <v>956.22991734830373</v>
      </c>
      <c r="V136" s="114">
        <v>1297.1282661340242</v>
      </c>
      <c r="W136" s="114">
        <v>1807.1214002474171</v>
      </c>
      <c r="X136" s="114">
        <v>1452.5256892730754</v>
      </c>
    </row>
    <row r="137" spans="1:24" ht="13.5">
      <c r="A137" s="45" t="s">
        <v>320</v>
      </c>
      <c r="C137" s="2">
        <v>79.059999999999903</v>
      </c>
      <c r="D137" s="2">
        <f t="shared" ref="D137:T137" si="108">(D209-C209)-(D207-C207)-(D206-C206)</f>
        <v>31.300000000000011</v>
      </c>
      <c r="E137" s="2">
        <f t="shared" si="108"/>
        <v>83.799999999999983</v>
      </c>
      <c r="F137" s="2">
        <f t="shared" si="108"/>
        <v>67.30000000000004</v>
      </c>
      <c r="G137" s="2">
        <f t="shared" si="108"/>
        <v>26.399999999999977</v>
      </c>
      <c r="H137" s="2">
        <f t="shared" si="108"/>
        <v>-33.299999999999983</v>
      </c>
      <c r="I137" s="2">
        <f t="shared" si="108"/>
        <v>-19.100000000000023</v>
      </c>
      <c r="J137" s="2">
        <f t="shared" si="108"/>
        <v>25.299999999999983</v>
      </c>
      <c r="K137" s="2">
        <f t="shared" si="108"/>
        <v>-15.800000000000011</v>
      </c>
      <c r="L137" s="2">
        <f t="shared" si="108"/>
        <v>-19.699999999999875</v>
      </c>
      <c r="M137" s="2">
        <f t="shared" si="108"/>
        <v>139.69999999999993</v>
      </c>
      <c r="N137" s="2">
        <f t="shared" si="108"/>
        <v>191.69999999999982</v>
      </c>
      <c r="O137" s="2">
        <f t="shared" si="108"/>
        <v>493.1</v>
      </c>
      <c r="P137" s="2">
        <f t="shared" si="108"/>
        <v>457.00000000000023</v>
      </c>
      <c r="Q137" s="2">
        <f t="shared" si="108"/>
        <v>220</v>
      </c>
      <c r="R137" s="2">
        <f t="shared" si="108"/>
        <v>-214.30000000000018</v>
      </c>
      <c r="S137" s="2">
        <f t="shared" si="108"/>
        <v>792.09999999999991</v>
      </c>
      <c r="T137" s="2">
        <f t="shared" si="108"/>
        <v>-56.599999999999454</v>
      </c>
      <c r="U137" s="2">
        <f>(U209-T209)-(U207-T207)-(U206-T206)</f>
        <v>-183.00000000000045</v>
      </c>
      <c r="V137" s="2">
        <f>(V209-U209)-(V207-U207)-(V206-U206)</f>
        <v>98.699999999999818</v>
      </c>
      <c r="W137" s="2">
        <f>(W209-V209)-(W207-V207)-(W206-V206)</f>
        <v>-227.79999999999973</v>
      </c>
      <c r="X137" s="2">
        <f>(X209-W209)-(X207-W207)-(X206-W206)</f>
        <v>-6.4000000000000909</v>
      </c>
    </row>
    <row r="138" spans="1:24" ht="13.5">
      <c r="A138" s="42" t="s">
        <v>321</v>
      </c>
      <c r="C138" s="2">
        <v>-111.4</v>
      </c>
      <c r="D138" s="2">
        <f t="shared" ref="D138:N138" si="109">-(D205-C205)</f>
        <v>3.1999999999999886</v>
      </c>
      <c r="E138" s="2">
        <f t="shared" si="109"/>
        <v>-8</v>
      </c>
      <c r="F138" s="2">
        <f t="shared" si="109"/>
        <v>71.800000000000011</v>
      </c>
      <c r="G138" s="2">
        <f t="shared" si="109"/>
        <v>-8</v>
      </c>
      <c r="H138" s="2">
        <f t="shared" si="109"/>
        <v>22.5</v>
      </c>
      <c r="I138" s="2">
        <f t="shared" si="109"/>
        <v>-49.900000000000006</v>
      </c>
      <c r="J138" s="2">
        <f t="shared" si="109"/>
        <v>-40.299999999999983</v>
      </c>
      <c r="K138" s="2">
        <f t="shared" si="109"/>
        <v>6</v>
      </c>
      <c r="L138" s="2">
        <f t="shared" si="109"/>
        <v>-190.40000000000003</v>
      </c>
      <c r="M138" s="2">
        <f t="shared" si="109"/>
        <v>-92</v>
      </c>
      <c r="N138" s="2">
        <f t="shared" si="109"/>
        <v>-452.19999999999993</v>
      </c>
      <c r="O138" s="2">
        <f t="shared" ref="O138:T138" si="110">-(O205-N205)</f>
        <v>-430.29999999999995</v>
      </c>
      <c r="P138" s="2">
        <f t="shared" si="110"/>
        <v>-119</v>
      </c>
      <c r="Q138" s="2">
        <f t="shared" si="110"/>
        <v>-630.30000000000018</v>
      </c>
      <c r="R138" s="2">
        <f t="shared" si="110"/>
        <v>-153.5</v>
      </c>
      <c r="S138" s="2">
        <f t="shared" si="110"/>
        <v>-554.29999999999973</v>
      </c>
      <c r="T138" s="2">
        <f t="shared" si="110"/>
        <v>-54.800000000000182</v>
      </c>
      <c r="U138" s="2">
        <f>-(U205-T205)</f>
        <v>49.599999999999909</v>
      </c>
      <c r="V138" s="2">
        <f>-(V205-U205)</f>
        <v>124.30000000000018</v>
      </c>
      <c r="W138" s="2">
        <f>-(W205-V205)</f>
        <v>178.40000000000009</v>
      </c>
      <c r="X138" s="2">
        <f>-(X205-W205)</f>
        <v>-235.70000000000027</v>
      </c>
    </row>
    <row r="139" spans="1:24" ht="13.5">
      <c r="A139" s="42" t="s">
        <v>303</v>
      </c>
      <c r="C139" s="2">
        <f t="shared" ref="C139:T139" si="111">C119+C134+C138</f>
        <v>0</v>
      </c>
      <c r="D139" s="2">
        <f t="shared" si="111"/>
        <v>-5.6843418860808015E-14</v>
      </c>
      <c r="E139" s="2">
        <f t="shared" si="111"/>
        <v>0</v>
      </c>
      <c r="F139" s="2">
        <f t="shared" si="111"/>
        <v>0</v>
      </c>
      <c r="G139" s="2">
        <f t="shared" si="111"/>
        <v>0</v>
      </c>
      <c r="H139" s="2">
        <f t="shared" si="111"/>
        <v>0</v>
      </c>
      <c r="I139" s="2">
        <f t="shared" si="111"/>
        <v>0</v>
      </c>
      <c r="J139" s="2">
        <f t="shared" si="111"/>
        <v>0</v>
      </c>
      <c r="K139" s="2">
        <f t="shared" si="111"/>
        <v>0</v>
      </c>
      <c r="L139" s="2">
        <f t="shared" si="111"/>
        <v>0</v>
      </c>
      <c r="M139" s="2">
        <f t="shared" si="111"/>
        <v>0</v>
      </c>
      <c r="N139" s="2">
        <f t="shared" si="111"/>
        <v>0</v>
      </c>
      <c r="O139" s="2">
        <f t="shared" si="111"/>
        <v>0</v>
      </c>
      <c r="P139" s="2">
        <f t="shared" si="111"/>
        <v>0</v>
      </c>
      <c r="Q139" s="2">
        <f t="shared" si="111"/>
        <v>0</v>
      </c>
      <c r="R139" s="2">
        <f t="shared" si="111"/>
        <v>11.099999999999909</v>
      </c>
      <c r="S139" s="2">
        <f t="shared" si="111"/>
        <v>95.300000000000409</v>
      </c>
      <c r="T139" s="2">
        <f t="shared" si="111"/>
        <v>-64.599999999999909</v>
      </c>
      <c r="U139" s="2">
        <f t="shared" ref="U139:W139" si="112">U119+U134+U138</f>
        <v>-35.700000000000273</v>
      </c>
      <c r="V139" s="2">
        <f t="shared" si="112"/>
        <v>30.099999999999909</v>
      </c>
      <c r="W139" s="2">
        <f t="shared" si="112"/>
        <v>375.60000000000036</v>
      </c>
      <c r="X139" s="2">
        <f t="shared" ref="X139" si="113">X119+X134+X138</f>
        <v>-313.70000000000027</v>
      </c>
    </row>
    <row r="140" spans="1:24" ht="13.5">
      <c r="A140" s="42"/>
      <c r="C140" s="67">
        <f t="shared" ref="C140:T140" si="114">-C139</f>
        <v>0</v>
      </c>
      <c r="D140" s="67">
        <f t="shared" si="114"/>
        <v>5.6843418860808015E-14</v>
      </c>
      <c r="E140" s="67">
        <f t="shared" si="114"/>
        <v>0</v>
      </c>
      <c r="F140" s="67">
        <f t="shared" si="114"/>
        <v>0</v>
      </c>
      <c r="G140" s="67">
        <f t="shared" si="114"/>
        <v>0</v>
      </c>
      <c r="H140" s="67">
        <f t="shared" si="114"/>
        <v>0</v>
      </c>
      <c r="I140" s="67">
        <f t="shared" si="114"/>
        <v>0</v>
      </c>
      <c r="J140" s="67">
        <f t="shared" si="114"/>
        <v>0</v>
      </c>
      <c r="K140" s="67">
        <f t="shared" si="114"/>
        <v>0</v>
      </c>
      <c r="L140" s="67">
        <f t="shared" si="114"/>
        <v>0</v>
      </c>
      <c r="M140" s="67">
        <f t="shared" si="114"/>
        <v>0</v>
      </c>
      <c r="N140" s="67">
        <f t="shared" si="114"/>
        <v>0</v>
      </c>
      <c r="O140" s="67">
        <f t="shared" si="114"/>
        <v>0</v>
      </c>
      <c r="P140" s="67">
        <f t="shared" si="114"/>
        <v>0</v>
      </c>
      <c r="Q140" s="67">
        <f t="shared" si="114"/>
        <v>0</v>
      </c>
      <c r="R140" s="67">
        <f t="shared" si="114"/>
        <v>-11.099999999999909</v>
      </c>
      <c r="S140" s="67">
        <f t="shared" si="114"/>
        <v>-95.300000000000409</v>
      </c>
      <c r="T140" s="67">
        <f t="shared" si="114"/>
        <v>64.599999999999909</v>
      </c>
      <c r="U140" s="67">
        <f>-U139</f>
        <v>35.700000000000273</v>
      </c>
      <c r="V140" s="67">
        <f>-V139</f>
        <v>-30.099999999999909</v>
      </c>
      <c r="W140" s="67">
        <f>-W139</f>
        <v>-375.60000000000036</v>
      </c>
      <c r="X140" s="67">
        <f>-X139</f>
        <v>313.70000000000027</v>
      </c>
    </row>
    <row r="141" spans="1:24" ht="13.5">
      <c r="A141" s="17" t="s">
        <v>253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3.5">
      <c r="A142" s="42" t="s">
        <v>312</v>
      </c>
      <c r="C142" s="2">
        <f t="shared" ref="C142:T156" si="115">ROUND(C119*C$237,1)</f>
        <v>-468.3</v>
      </c>
      <c r="D142" s="2">
        <f t="shared" si="115"/>
        <v>-719</v>
      </c>
      <c r="E142" s="2">
        <f t="shared" si="115"/>
        <v>-666.5</v>
      </c>
      <c r="F142" s="2">
        <f t="shared" si="115"/>
        <v>-403.2</v>
      </c>
      <c r="G142" s="2">
        <f t="shared" si="115"/>
        <v>-534.4</v>
      </c>
      <c r="H142" s="2">
        <f t="shared" si="115"/>
        <v>-349.4</v>
      </c>
      <c r="I142" s="2">
        <f t="shared" si="115"/>
        <v>-410.6</v>
      </c>
      <c r="J142" s="2">
        <f t="shared" si="115"/>
        <v>-481.6</v>
      </c>
      <c r="K142" s="2">
        <f t="shared" si="115"/>
        <v>-828.7</v>
      </c>
      <c r="L142" s="2">
        <f t="shared" si="115"/>
        <v>-682.9</v>
      </c>
      <c r="M142" s="2">
        <f t="shared" si="115"/>
        <v>-1286.5</v>
      </c>
      <c r="N142" s="2">
        <f t="shared" si="115"/>
        <v>-2088.4</v>
      </c>
      <c r="O142" s="2">
        <f t="shared" si="115"/>
        <v>-3356.8</v>
      </c>
      <c r="P142" s="2">
        <f t="shared" si="115"/>
        <v>-4192.7</v>
      </c>
      <c r="Q142" s="2">
        <f t="shared" si="115"/>
        <v>-1896.5</v>
      </c>
      <c r="R142" s="2">
        <f t="shared" si="115"/>
        <v>-2129.6</v>
      </c>
      <c r="S142" s="2">
        <f t="shared" si="115"/>
        <v>-3107.7</v>
      </c>
      <c r="T142" s="2">
        <f t="shared" si="115"/>
        <v>-3065.7</v>
      </c>
      <c r="U142" s="2">
        <f t="shared" ref="U142:V162" si="116">ROUND(U119*U$237,1)</f>
        <v>-1559.6</v>
      </c>
      <c r="V142" s="2">
        <f t="shared" si="116"/>
        <v>-3124.2</v>
      </c>
      <c r="W142" s="2">
        <f t="shared" ref="W142:X142" si="117">ROUND(W119*W$237,1)</f>
        <v>-3812.8</v>
      </c>
      <c r="X142" s="2">
        <f t="shared" si="117"/>
        <v>-4355.3</v>
      </c>
    </row>
    <row r="143" spans="1:24" ht="13.5">
      <c r="A143" s="43" t="s">
        <v>269</v>
      </c>
      <c r="C143" s="2">
        <f t="shared" si="115"/>
        <v>-543.29999999999995</v>
      </c>
      <c r="D143" s="2">
        <f t="shared" si="115"/>
        <v>-741.7</v>
      </c>
      <c r="E143" s="2">
        <f t="shared" si="115"/>
        <v>-1020</v>
      </c>
      <c r="F143" s="2">
        <f t="shared" si="115"/>
        <v>-986.5</v>
      </c>
      <c r="G143" s="2">
        <f t="shared" si="115"/>
        <v>-1211</v>
      </c>
      <c r="H143" s="2">
        <f t="shared" si="115"/>
        <v>-1045</v>
      </c>
      <c r="I143" s="2">
        <f t="shared" si="115"/>
        <v>-1050.5</v>
      </c>
      <c r="J143" s="2">
        <f t="shared" si="115"/>
        <v>-1073.4000000000001</v>
      </c>
      <c r="K143" s="2">
        <f t="shared" si="115"/>
        <v>-1370.4</v>
      </c>
      <c r="L143" s="2">
        <f t="shared" si="115"/>
        <v>-1755</v>
      </c>
      <c r="M143" s="2">
        <f t="shared" si="115"/>
        <v>-2200.3000000000002</v>
      </c>
      <c r="N143" s="2">
        <f t="shared" si="115"/>
        <v>-3587.6</v>
      </c>
      <c r="O143" s="2">
        <f t="shared" si="115"/>
        <v>-4837.6000000000004</v>
      </c>
      <c r="P143" s="2">
        <f t="shared" si="115"/>
        <v>-5717.2</v>
      </c>
      <c r="Q143" s="2">
        <f t="shared" si="115"/>
        <v>-4008.9</v>
      </c>
      <c r="R143" s="2">
        <f t="shared" si="115"/>
        <v>-4616.3999999999996</v>
      </c>
      <c r="S143" s="2">
        <f t="shared" si="115"/>
        <v>-5892.3</v>
      </c>
      <c r="T143" s="2">
        <f t="shared" si="115"/>
        <v>-6961.7</v>
      </c>
      <c r="U143" s="2">
        <f t="shared" si="116"/>
        <v>-5809.5</v>
      </c>
      <c r="V143" s="2">
        <f t="shared" si="116"/>
        <v>-7541.1</v>
      </c>
      <c r="W143" s="2">
        <f t="shared" ref="W143:X143" si="118">ROUND(W120*W$237,1)</f>
        <v>-8928.7999999999993</v>
      </c>
      <c r="X143" s="2">
        <f t="shared" si="118"/>
        <v>-9157.2999999999993</v>
      </c>
    </row>
    <row r="144" spans="1:24" ht="13.5">
      <c r="A144" s="45" t="s">
        <v>313</v>
      </c>
      <c r="C144" s="2">
        <f t="shared" si="115"/>
        <v>373.1</v>
      </c>
      <c r="D144" s="2">
        <f t="shared" si="115"/>
        <v>391.3</v>
      </c>
      <c r="E144" s="2">
        <f t="shared" si="115"/>
        <v>488.4</v>
      </c>
      <c r="F144" s="2">
        <f t="shared" si="115"/>
        <v>423.9</v>
      </c>
      <c r="G144" s="2">
        <f t="shared" si="115"/>
        <v>690.1</v>
      </c>
      <c r="H144" s="2">
        <f t="shared" si="115"/>
        <v>986.8</v>
      </c>
      <c r="I144" s="2">
        <f t="shared" si="115"/>
        <v>1051</v>
      </c>
      <c r="J144" s="2">
        <f t="shared" si="115"/>
        <v>1323.8</v>
      </c>
      <c r="K144" s="2">
        <f t="shared" si="115"/>
        <v>1782.3</v>
      </c>
      <c r="L144" s="2">
        <f t="shared" si="115"/>
        <v>2093.3000000000002</v>
      </c>
      <c r="M144" s="2">
        <f t="shared" si="115"/>
        <v>2669</v>
      </c>
      <c r="N144" s="2">
        <f t="shared" si="115"/>
        <v>2960.8</v>
      </c>
      <c r="O144" s="2">
        <f t="shared" si="115"/>
        <v>3488.6</v>
      </c>
      <c r="P144" s="2">
        <f t="shared" si="115"/>
        <v>3618.5</v>
      </c>
      <c r="Q144" s="2">
        <f t="shared" si="115"/>
        <v>3163.3</v>
      </c>
      <c r="R144" s="2">
        <f t="shared" si="115"/>
        <v>4388.5</v>
      </c>
      <c r="S144" s="2">
        <f t="shared" si="115"/>
        <v>5488.7</v>
      </c>
      <c r="T144" s="2">
        <f t="shared" si="115"/>
        <v>5783.2</v>
      </c>
      <c r="U144" s="2">
        <f t="shared" si="116"/>
        <v>7062.2</v>
      </c>
      <c r="V144" s="2">
        <f t="shared" si="116"/>
        <v>7192.1</v>
      </c>
      <c r="W144" s="2">
        <f t="shared" ref="W144:X144" si="119">ROUND(W121*W$237,1)</f>
        <v>7033.8</v>
      </c>
      <c r="X144" s="2">
        <f t="shared" si="119"/>
        <v>6936.1</v>
      </c>
    </row>
    <row r="145" spans="1:24" ht="13.5">
      <c r="A145" s="45" t="s">
        <v>314</v>
      </c>
      <c r="C145" s="2">
        <f t="shared" si="115"/>
        <v>916.3</v>
      </c>
      <c r="D145" s="2">
        <f t="shared" si="115"/>
        <v>1133</v>
      </c>
      <c r="E145" s="2">
        <f t="shared" si="115"/>
        <v>1508.3</v>
      </c>
      <c r="F145" s="2">
        <f t="shared" si="115"/>
        <v>1410.4</v>
      </c>
      <c r="G145" s="2">
        <f t="shared" si="115"/>
        <v>1901.1</v>
      </c>
      <c r="H145" s="2">
        <f t="shared" si="115"/>
        <v>2031.8</v>
      </c>
      <c r="I145" s="2">
        <f t="shared" si="115"/>
        <v>2101.5</v>
      </c>
      <c r="J145" s="2">
        <f t="shared" si="115"/>
        <v>2397.1999999999998</v>
      </c>
      <c r="K145" s="2">
        <f t="shared" si="115"/>
        <v>3152.7</v>
      </c>
      <c r="L145" s="2">
        <f t="shared" si="115"/>
        <v>3848.3</v>
      </c>
      <c r="M145" s="2">
        <f t="shared" si="115"/>
        <v>4869.3</v>
      </c>
      <c r="N145" s="2">
        <f t="shared" si="115"/>
        <v>6548.4</v>
      </c>
      <c r="O145" s="2">
        <f t="shared" si="115"/>
        <v>8326.2000000000007</v>
      </c>
      <c r="P145" s="2">
        <f t="shared" si="115"/>
        <v>9335.7000000000007</v>
      </c>
      <c r="Q145" s="2">
        <f t="shared" si="115"/>
        <v>7172.2</v>
      </c>
      <c r="R145" s="2">
        <f t="shared" si="115"/>
        <v>9004.9</v>
      </c>
      <c r="S145" s="2">
        <f t="shared" si="115"/>
        <v>11381</v>
      </c>
      <c r="T145" s="2">
        <f t="shared" si="115"/>
        <v>12744.9</v>
      </c>
      <c r="U145" s="2">
        <f t="shared" si="116"/>
        <v>12871.7</v>
      </c>
      <c r="V145" s="2">
        <f t="shared" si="116"/>
        <v>14733.2</v>
      </c>
      <c r="W145" s="2">
        <f t="shared" ref="W145:X145" si="120">ROUND(W122*W$237,1)</f>
        <v>15962.6</v>
      </c>
      <c r="X145" s="2">
        <f t="shared" si="120"/>
        <v>16093.4</v>
      </c>
    </row>
    <row r="146" spans="1:24" ht="13.5">
      <c r="A146" s="43" t="s">
        <v>364</v>
      </c>
      <c r="C146" s="2">
        <f t="shared" si="115"/>
        <v>6.3</v>
      </c>
      <c r="D146" s="2">
        <f t="shared" si="115"/>
        <v>5.5</v>
      </c>
      <c r="E146" s="2">
        <f t="shared" si="115"/>
        <v>-66.599999999999994</v>
      </c>
      <c r="F146" s="2">
        <f t="shared" si="115"/>
        <v>27.6</v>
      </c>
      <c r="G146" s="2">
        <f t="shared" si="115"/>
        <v>-17</v>
      </c>
      <c r="H146" s="2">
        <f t="shared" si="115"/>
        <v>128.1</v>
      </c>
      <c r="I146" s="2">
        <f t="shared" si="115"/>
        <v>124.7</v>
      </c>
      <c r="J146" s="2">
        <f t="shared" si="115"/>
        <v>94.3</v>
      </c>
      <c r="K146" s="2">
        <f t="shared" si="115"/>
        <v>132.1</v>
      </c>
      <c r="L146" s="2">
        <f t="shared" si="115"/>
        <v>132.9</v>
      </c>
      <c r="M146" s="2">
        <f t="shared" si="115"/>
        <v>151.5</v>
      </c>
      <c r="N146" s="2">
        <f t="shared" si="115"/>
        <v>280.39999999999998</v>
      </c>
      <c r="O146" s="2">
        <f t="shared" si="115"/>
        <v>269.3</v>
      </c>
      <c r="P146" s="2">
        <f t="shared" si="115"/>
        <v>31.3</v>
      </c>
      <c r="Q146" s="2">
        <f t="shared" si="115"/>
        <v>567.5</v>
      </c>
      <c r="R146" s="2">
        <f t="shared" si="115"/>
        <v>915.1</v>
      </c>
      <c r="S146" s="2">
        <f t="shared" si="115"/>
        <v>1260.5999999999999</v>
      </c>
      <c r="T146" s="2">
        <f t="shared" si="115"/>
        <v>1817.8</v>
      </c>
      <c r="U146" s="2">
        <f t="shared" si="116"/>
        <v>2337.8000000000002</v>
      </c>
      <c r="V146" s="2">
        <f t="shared" si="116"/>
        <v>2275.4</v>
      </c>
      <c r="W146" s="2">
        <f t="shared" ref="W146:X146" si="121">ROUND(W123*W$237,1)</f>
        <v>3308.2</v>
      </c>
      <c r="X146" s="2">
        <f t="shared" si="121"/>
        <v>3834.2</v>
      </c>
    </row>
    <row r="147" spans="1:24" ht="13.5">
      <c r="A147" s="45" t="s">
        <v>315</v>
      </c>
      <c r="C147" s="2">
        <f t="shared" si="115"/>
        <v>142.4</v>
      </c>
      <c r="D147" s="2">
        <f t="shared" si="115"/>
        <v>123.7</v>
      </c>
      <c r="E147" s="2">
        <f t="shared" si="115"/>
        <v>257.10000000000002</v>
      </c>
      <c r="F147" s="2">
        <f t="shared" si="115"/>
        <v>508.5</v>
      </c>
      <c r="G147" s="2">
        <f t="shared" si="115"/>
        <v>438.7</v>
      </c>
      <c r="H147" s="2">
        <f t="shared" si="115"/>
        <v>711.6</v>
      </c>
      <c r="I147" s="2">
        <f t="shared" si="115"/>
        <v>766.5</v>
      </c>
      <c r="J147" s="2">
        <f t="shared" si="115"/>
        <v>894.8</v>
      </c>
      <c r="K147" s="2">
        <f t="shared" si="115"/>
        <v>984.6</v>
      </c>
      <c r="L147" s="2">
        <f t="shared" si="115"/>
        <v>1063.3</v>
      </c>
      <c r="M147" s="2">
        <f t="shared" si="115"/>
        <v>1296.0999999999999</v>
      </c>
      <c r="N147" s="2">
        <f t="shared" si="115"/>
        <v>1572.4</v>
      </c>
      <c r="O147" s="2">
        <f t="shared" si="115"/>
        <v>1827.8</v>
      </c>
      <c r="P147" s="2">
        <f t="shared" si="115"/>
        <v>1878.5</v>
      </c>
      <c r="Q147" s="2">
        <f t="shared" si="115"/>
        <v>2194.4</v>
      </c>
      <c r="R147" s="2">
        <f t="shared" si="115"/>
        <v>2849.6</v>
      </c>
      <c r="S147" s="2">
        <f t="shared" si="115"/>
        <v>3386.7</v>
      </c>
      <c r="T147" s="2">
        <f t="shared" si="115"/>
        <v>4200.2</v>
      </c>
      <c r="U147" s="2">
        <f t="shared" si="116"/>
        <v>4930.2</v>
      </c>
      <c r="V147" s="2">
        <f t="shared" si="116"/>
        <v>5330.2</v>
      </c>
      <c r="W147" s="2">
        <f t="shared" ref="W147:X147" si="122">ROUND(W124*W$237,1)</f>
        <v>7110.2</v>
      </c>
      <c r="X147" s="2">
        <f t="shared" si="122"/>
        <v>7931.1</v>
      </c>
    </row>
    <row r="148" spans="1:24" ht="13.5">
      <c r="A148" s="45" t="s">
        <v>316</v>
      </c>
      <c r="C148" s="2">
        <f t="shared" si="115"/>
        <v>136.1</v>
      </c>
      <c r="D148" s="2">
        <f t="shared" si="115"/>
        <v>118.3</v>
      </c>
      <c r="E148" s="2">
        <f t="shared" si="115"/>
        <v>323.7</v>
      </c>
      <c r="F148" s="2">
        <f t="shared" si="115"/>
        <v>480.9</v>
      </c>
      <c r="G148" s="2">
        <f t="shared" si="115"/>
        <v>455.8</v>
      </c>
      <c r="H148" s="2">
        <f t="shared" si="115"/>
        <v>583.5</v>
      </c>
      <c r="I148" s="2">
        <f t="shared" si="115"/>
        <v>641.79999999999995</v>
      </c>
      <c r="J148" s="2">
        <f t="shared" si="115"/>
        <v>800.4</v>
      </c>
      <c r="K148" s="2">
        <f t="shared" si="115"/>
        <v>852.6</v>
      </c>
      <c r="L148" s="2">
        <f t="shared" si="115"/>
        <v>930.5</v>
      </c>
      <c r="M148" s="2">
        <f t="shared" si="115"/>
        <v>1144.5999999999999</v>
      </c>
      <c r="N148" s="2">
        <f t="shared" si="115"/>
        <v>1292.0999999999999</v>
      </c>
      <c r="O148" s="2">
        <f t="shared" si="115"/>
        <v>1558.5</v>
      </c>
      <c r="P148" s="2">
        <f t="shared" si="115"/>
        <v>1847.2</v>
      </c>
      <c r="Q148" s="2">
        <f t="shared" si="115"/>
        <v>1626.9</v>
      </c>
      <c r="R148" s="2">
        <f t="shared" si="115"/>
        <v>1934.4</v>
      </c>
      <c r="S148" s="2">
        <f t="shared" si="115"/>
        <v>2126.1</v>
      </c>
      <c r="T148" s="2">
        <f t="shared" si="115"/>
        <v>2382.4</v>
      </c>
      <c r="U148" s="2">
        <f t="shared" si="116"/>
        <v>2592.4</v>
      </c>
      <c r="V148" s="2">
        <f t="shared" si="116"/>
        <v>3054.8</v>
      </c>
      <c r="W148" s="2">
        <f t="shared" ref="W148:X148" si="123">ROUND(W125*W$237,1)</f>
        <v>3802</v>
      </c>
      <c r="X148" s="2">
        <f t="shared" si="123"/>
        <v>4096.8999999999996</v>
      </c>
    </row>
    <row r="149" spans="1:24" ht="13.5">
      <c r="A149" s="43" t="s">
        <v>274</v>
      </c>
      <c r="C149" s="2">
        <f t="shared" si="115"/>
        <v>-78.2</v>
      </c>
      <c r="D149" s="2">
        <f t="shared" si="115"/>
        <v>-89</v>
      </c>
      <c r="E149" s="2">
        <f t="shared" si="115"/>
        <v>165.3</v>
      </c>
      <c r="F149" s="2">
        <f t="shared" si="115"/>
        <v>265.7</v>
      </c>
      <c r="G149" s="2">
        <f t="shared" si="115"/>
        <v>297.39999999999998</v>
      </c>
      <c r="H149" s="2">
        <f t="shared" si="115"/>
        <v>73.7</v>
      </c>
      <c r="I149" s="2">
        <f t="shared" si="115"/>
        <v>41.4</v>
      </c>
      <c r="J149" s="2">
        <f t="shared" si="115"/>
        <v>22.5</v>
      </c>
      <c r="K149" s="2">
        <f t="shared" si="115"/>
        <v>20.100000000000001</v>
      </c>
      <c r="L149" s="2">
        <f t="shared" si="115"/>
        <v>141.4</v>
      </c>
      <c r="M149" s="2">
        <f t="shared" si="115"/>
        <v>111.6</v>
      </c>
      <c r="N149" s="2">
        <f t="shared" si="115"/>
        <v>287.89999999999998</v>
      </c>
      <c r="O149" s="2">
        <f t="shared" si="115"/>
        <v>61.5</v>
      </c>
      <c r="P149" s="2">
        <f t="shared" si="115"/>
        <v>-87.1</v>
      </c>
      <c r="Q149" s="2">
        <f t="shared" si="115"/>
        <v>-71.3</v>
      </c>
      <c r="R149" s="2">
        <f t="shared" si="115"/>
        <v>-386.1</v>
      </c>
      <c r="S149" s="2">
        <f t="shared" si="115"/>
        <v>-716.8</v>
      </c>
      <c r="T149" s="2">
        <f t="shared" si="115"/>
        <v>-246.1</v>
      </c>
      <c r="U149" s="2">
        <f t="shared" si="116"/>
        <v>-525.79999999999995</v>
      </c>
      <c r="V149" s="2">
        <f t="shared" si="116"/>
        <v>-390.3</v>
      </c>
      <c r="W149" s="2">
        <f t="shared" ref="W149:X149" si="124">ROUND(W126*W$237,1)</f>
        <v>-732.8</v>
      </c>
      <c r="X149" s="2">
        <f t="shared" si="124"/>
        <v>-1688.2</v>
      </c>
    </row>
    <row r="150" spans="1:24" ht="13.5">
      <c r="A150" s="45" t="s">
        <v>317</v>
      </c>
      <c r="B150" t="s">
        <v>98</v>
      </c>
      <c r="C150" s="2">
        <f t="shared" si="115"/>
        <v>-1.9</v>
      </c>
      <c r="D150" s="2">
        <f t="shared" si="115"/>
        <v>-1.4</v>
      </c>
      <c r="E150" s="2">
        <f t="shared" si="115"/>
        <v>227.1</v>
      </c>
      <c r="F150" s="2">
        <f t="shared" si="115"/>
        <v>321.8</v>
      </c>
      <c r="G150" s="2">
        <f t="shared" si="115"/>
        <v>393.8</v>
      </c>
      <c r="H150" s="2">
        <f t="shared" si="115"/>
        <v>246.8</v>
      </c>
      <c r="I150" s="2">
        <f t="shared" si="115"/>
        <v>262.89999999999998</v>
      </c>
      <c r="J150" s="2">
        <f t="shared" si="115"/>
        <v>298.89999999999998</v>
      </c>
      <c r="K150" s="2">
        <f t="shared" si="115"/>
        <v>327</v>
      </c>
      <c r="L150" s="2">
        <f t="shared" si="115"/>
        <v>424.2</v>
      </c>
      <c r="M150" s="2">
        <f t="shared" si="115"/>
        <v>415.5</v>
      </c>
      <c r="N150" s="2">
        <f t="shared" si="115"/>
        <v>524.29999999999995</v>
      </c>
      <c r="O150" s="2">
        <f t="shared" si="115"/>
        <v>633.5</v>
      </c>
      <c r="P150" s="2">
        <f t="shared" si="115"/>
        <v>558.20000000000005</v>
      </c>
      <c r="Q150" s="2">
        <f t="shared" si="115"/>
        <v>603.9</v>
      </c>
      <c r="R150" s="2">
        <f t="shared" si="115"/>
        <v>592.6</v>
      </c>
      <c r="S150" s="2">
        <f t="shared" si="115"/>
        <v>742.6</v>
      </c>
      <c r="T150" s="2">
        <f t="shared" si="115"/>
        <v>937.1</v>
      </c>
      <c r="U150" s="2">
        <f t="shared" si="116"/>
        <v>1048.8</v>
      </c>
      <c r="V150" s="2">
        <f t="shared" si="116"/>
        <v>1170.3</v>
      </c>
      <c r="W150" s="2">
        <f t="shared" ref="W150:X150" si="125">ROUND(W127*W$237,1)</f>
        <v>1108.2</v>
      </c>
      <c r="X150" s="2">
        <f t="shared" si="125"/>
        <v>1320.3</v>
      </c>
    </row>
    <row r="151" spans="1:24" ht="13.5">
      <c r="A151" s="45" t="s">
        <v>318</v>
      </c>
      <c r="C151" s="2">
        <f t="shared" si="115"/>
        <v>76.2</v>
      </c>
      <c r="D151" s="2">
        <f t="shared" si="115"/>
        <v>87.6</v>
      </c>
      <c r="E151" s="2">
        <f t="shared" si="115"/>
        <v>61.8</v>
      </c>
      <c r="F151" s="2">
        <f t="shared" si="115"/>
        <v>56.1</v>
      </c>
      <c r="G151" s="2">
        <f t="shared" si="115"/>
        <v>96.4</v>
      </c>
      <c r="H151" s="2">
        <f t="shared" si="115"/>
        <v>173.1</v>
      </c>
      <c r="I151" s="2">
        <f t="shared" si="115"/>
        <v>221.5</v>
      </c>
      <c r="J151" s="2">
        <f t="shared" si="115"/>
        <v>276.39999999999998</v>
      </c>
      <c r="K151" s="2">
        <f t="shared" si="115"/>
        <v>307</v>
      </c>
      <c r="L151" s="2">
        <f t="shared" si="115"/>
        <v>282.8</v>
      </c>
      <c r="M151" s="2">
        <f t="shared" si="115"/>
        <v>304</v>
      </c>
      <c r="N151" s="2">
        <f t="shared" si="115"/>
        <v>236.4</v>
      </c>
      <c r="O151" s="2">
        <f t="shared" si="115"/>
        <v>572</v>
      </c>
      <c r="P151" s="2">
        <f t="shared" si="115"/>
        <v>645.4</v>
      </c>
      <c r="Q151" s="2">
        <f t="shared" si="115"/>
        <v>675.2</v>
      </c>
      <c r="R151" s="2">
        <f t="shared" si="115"/>
        <v>978.7</v>
      </c>
      <c r="S151" s="2">
        <f t="shared" si="115"/>
        <v>1459.4</v>
      </c>
      <c r="T151" s="2">
        <f t="shared" si="115"/>
        <v>1183.2</v>
      </c>
      <c r="U151" s="2">
        <f t="shared" si="116"/>
        <v>1574.6</v>
      </c>
      <c r="V151" s="2">
        <f t="shared" si="116"/>
        <v>1560.6</v>
      </c>
      <c r="W151" s="2">
        <f t="shared" ref="W151:X151" si="126">ROUND(W128*W$237,1)</f>
        <v>1841.1</v>
      </c>
      <c r="X151" s="2">
        <f t="shared" si="126"/>
        <v>3008.5</v>
      </c>
    </row>
    <row r="152" spans="1:24" ht="13.5">
      <c r="A152" s="47" t="s">
        <v>271</v>
      </c>
      <c r="C152" s="2">
        <f t="shared" si="115"/>
        <v>1</v>
      </c>
      <c r="D152" s="2">
        <f t="shared" si="115"/>
        <v>46</v>
      </c>
      <c r="E152" s="2">
        <f t="shared" si="115"/>
        <v>47.1</v>
      </c>
      <c r="F152" s="2">
        <f t="shared" si="115"/>
        <v>49.6</v>
      </c>
      <c r="G152" s="2">
        <f t="shared" si="115"/>
        <v>78.5</v>
      </c>
      <c r="H152" s="2">
        <f t="shared" si="115"/>
        <v>72.7</v>
      </c>
      <c r="I152" s="2">
        <f t="shared" si="115"/>
        <v>51.2</v>
      </c>
      <c r="J152" s="2">
        <f t="shared" si="115"/>
        <v>66.7</v>
      </c>
      <c r="K152" s="2">
        <f t="shared" si="115"/>
        <v>73.400000000000006</v>
      </c>
      <c r="L152" s="2">
        <f t="shared" si="115"/>
        <v>48.5</v>
      </c>
      <c r="M152" s="2">
        <f t="shared" si="115"/>
        <v>38.4</v>
      </c>
      <c r="N152" s="2">
        <f t="shared" si="115"/>
        <v>36.1</v>
      </c>
      <c r="O152" s="2">
        <f t="shared" si="115"/>
        <v>38.9</v>
      </c>
      <c r="P152" s="2">
        <f t="shared" si="115"/>
        <v>64.2</v>
      </c>
      <c r="Q152" s="2">
        <f t="shared" si="115"/>
        <v>112.9</v>
      </c>
      <c r="R152" s="2">
        <f t="shared" si="115"/>
        <v>132.4</v>
      </c>
      <c r="S152" s="2">
        <f t="shared" si="115"/>
        <v>181.5</v>
      </c>
      <c r="T152" s="2">
        <f t="shared" si="115"/>
        <v>132.6</v>
      </c>
      <c r="U152" s="2">
        <f t="shared" si="116"/>
        <v>134.19999999999999</v>
      </c>
      <c r="V152" s="2">
        <f t="shared" si="116"/>
        <v>139.5</v>
      </c>
      <c r="W152" s="2">
        <f t="shared" ref="W152:X152" si="127">ROUND(W129*W$237,1)</f>
        <v>174.3</v>
      </c>
      <c r="X152" s="2">
        <f t="shared" si="127"/>
        <v>195</v>
      </c>
    </row>
    <row r="153" spans="1:24" ht="13.5">
      <c r="A153" s="47" t="s">
        <v>272</v>
      </c>
      <c r="B153" t="s">
        <v>107</v>
      </c>
      <c r="C153" s="2">
        <f t="shared" si="115"/>
        <v>75.2</v>
      </c>
      <c r="D153" s="2">
        <f t="shared" si="115"/>
        <v>41.6</v>
      </c>
      <c r="E153" s="2">
        <f t="shared" si="115"/>
        <v>14.7</v>
      </c>
      <c r="F153" s="2">
        <f t="shared" si="115"/>
        <v>6.5</v>
      </c>
      <c r="G153" s="2">
        <f t="shared" si="115"/>
        <v>17.899999999999999</v>
      </c>
      <c r="H153" s="2">
        <f t="shared" si="115"/>
        <v>100.4</v>
      </c>
      <c r="I153" s="2">
        <f t="shared" si="115"/>
        <v>170.3</v>
      </c>
      <c r="J153" s="2">
        <f t="shared" si="115"/>
        <v>209.7</v>
      </c>
      <c r="K153" s="2">
        <f t="shared" si="115"/>
        <v>233.6</v>
      </c>
      <c r="L153" s="2">
        <f t="shared" si="115"/>
        <v>234.3</v>
      </c>
      <c r="M153" s="2">
        <f t="shared" si="115"/>
        <v>265.5</v>
      </c>
      <c r="N153" s="2">
        <f t="shared" si="115"/>
        <v>200.3</v>
      </c>
      <c r="O153" s="2">
        <f t="shared" si="115"/>
        <v>533.1</v>
      </c>
      <c r="P153" s="2">
        <f t="shared" si="115"/>
        <v>581.1</v>
      </c>
      <c r="Q153" s="2">
        <f t="shared" si="115"/>
        <v>562.29999999999995</v>
      </c>
      <c r="R153" s="2">
        <f t="shared" si="115"/>
        <v>846.3</v>
      </c>
      <c r="S153" s="2">
        <f t="shared" si="115"/>
        <v>1277.9000000000001</v>
      </c>
      <c r="T153" s="2">
        <f t="shared" si="115"/>
        <v>1050.5999999999999</v>
      </c>
      <c r="U153" s="2">
        <f t="shared" si="116"/>
        <v>1440.4</v>
      </c>
      <c r="V153" s="2">
        <f t="shared" si="116"/>
        <v>1421.1</v>
      </c>
      <c r="W153" s="2">
        <f t="shared" ref="W153:X153" si="128">ROUND(W130*W$237,1)</f>
        <v>1666.8</v>
      </c>
      <c r="X153" s="2">
        <f t="shared" si="128"/>
        <v>2813.5</v>
      </c>
    </row>
    <row r="154" spans="1:24" ht="13.5">
      <c r="A154" s="43" t="s">
        <v>365</v>
      </c>
      <c r="C154" s="2">
        <f t="shared" si="115"/>
        <v>146.80000000000001</v>
      </c>
      <c r="D154" s="2">
        <f t="shared" si="115"/>
        <v>106.2</v>
      </c>
      <c r="E154" s="2">
        <f t="shared" si="115"/>
        <v>254.7</v>
      </c>
      <c r="F154" s="2">
        <f t="shared" si="115"/>
        <v>290</v>
      </c>
      <c r="G154" s="2">
        <f t="shared" si="115"/>
        <v>396.2</v>
      </c>
      <c r="H154" s="2">
        <f t="shared" si="115"/>
        <v>493.8</v>
      </c>
      <c r="I154" s="2">
        <f t="shared" si="115"/>
        <v>473.8</v>
      </c>
      <c r="J154" s="2">
        <f t="shared" si="115"/>
        <v>474.9</v>
      </c>
      <c r="K154" s="2">
        <f t="shared" si="115"/>
        <v>389.6</v>
      </c>
      <c r="L154" s="2">
        <f t="shared" si="115"/>
        <v>797.8</v>
      </c>
      <c r="M154" s="2">
        <f t="shared" si="115"/>
        <v>650.79999999999995</v>
      </c>
      <c r="N154" s="2">
        <f t="shared" si="115"/>
        <v>930.8</v>
      </c>
      <c r="O154" s="2">
        <f t="shared" si="115"/>
        <v>1150.0999999999999</v>
      </c>
      <c r="P154" s="2">
        <f t="shared" si="115"/>
        <v>1580.3</v>
      </c>
      <c r="Q154" s="2">
        <f t="shared" si="115"/>
        <v>1616.2</v>
      </c>
      <c r="R154" s="2">
        <f t="shared" si="115"/>
        <v>1957.9</v>
      </c>
      <c r="S154" s="2">
        <f t="shared" si="115"/>
        <v>2240.8000000000002</v>
      </c>
      <c r="T154" s="2">
        <f t="shared" si="115"/>
        <v>2324.3000000000002</v>
      </c>
      <c r="U154" s="2">
        <f t="shared" si="116"/>
        <v>2437.9</v>
      </c>
      <c r="V154" s="2">
        <f t="shared" si="116"/>
        <v>2531.8000000000002</v>
      </c>
      <c r="W154" s="2">
        <f t="shared" ref="W154:X154" si="129">ROUND(W131*W$237,1)</f>
        <v>2540.6999999999998</v>
      </c>
      <c r="X154" s="2">
        <f t="shared" si="129"/>
        <v>2656</v>
      </c>
    </row>
    <row r="155" spans="1:24" ht="13.5">
      <c r="A155" s="47" t="s">
        <v>271</v>
      </c>
      <c r="C155" s="2">
        <f t="shared" si="115"/>
        <v>71</v>
      </c>
      <c r="D155" s="2">
        <f t="shared" si="115"/>
        <v>71.5</v>
      </c>
      <c r="E155" s="2">
        <f t="shared" si="115"/>
        <v>24.4</v>
      </c>
      <c r="F155" s="2">
        <f t="shared" si="115"/>
        <v>30.5</v>
      </c>
      <c r="G155" s="2">
        <f t="shared" si="115"/>
        <v>49.4</v>
      </c>
      <c r="H155" s="2">
        <f t="shared" si="115"/>
        <v>14</v>
      </c>
      <c r="I155" s="2">
        <f t="shared" si="115"/>
        <v>47.9</v>
      </c>
      <c r="J155" s="2">
        <f t="shared" si="115"/>
        <v>22.6</v>
      </c>
      <c r="K155" s="2">
        <f t="shared" si="115"/>
        <v>48.5</v>
      </c>
      <c r="L155" s="2">
        <f t="shared" si="115"/>
        <v>124.8</v>
      </c>
      <c r="M155" s="2">
        <f t="shared" si="115"/>
        <v>99.9</v>
      </c>
      <c r="N155" s="2">
        <f t="shared" si="115"/>
        <v>160.80000000000001</v>
      </c>
      <c r="O155" s="2">
        <f t="shared" si="115"/>
        <v>88.5</v>
      </c>
      <c r="P155" s="2">
        <f t="shared" si="115"/>
        <v>604.9</v>
      </c>
      <c r="Q155" s="2">
        <f t="shared" si="115"/>
        <v>374.2</v>
      </c>
      <c r="R155" s="2">
        <f t="shared" si="115"/>
        <v>459</v>
      </c>
      <c r="S155" s="2">
        <f t="shared" si="115"/>
        <v>210.6</v>
      </c>
      <c r="T155" s="2">
        <f t="shared" si="115"/>
        <v>254.1</v>
      </c>
      <c r="U155" s="2">
        <f t="shared" si="116"/>
        <v>224.1</v>
      </c>
      <c r="V155" s="2">
        <f t="shared" si="116"/>
        <v>267.3</v>
      </c>
      <c r="W155" s="2">
        <f t="shared" ref="W155:X155" si="130">ROUND(W132*W$237,1)</f>
        <v>298.39999999999998</v>
      </c>
      <c r="X155" s="2">
        <f t="shared" si="130"/>
        <v>269.3</v>
      </c>
    </row>
    <row r="156" spans="1:24" ht="13.5">
      <c r="A156" s="47" t="s">
        <v>272</v>
      </c>
      <c r="B156" s="91" t="s">
        <v>126</v>
      </c>
      <c r="C156" s="2">
        <f t="shared" si="115"/>
        <v>75.8</v>
      </c>
      <c r="D156" s="2">
        <f t="shared" si="115"/>
        <v>34.700000000000003</v>
      </c>
      <c r="E156" s="2">
        <f t="shared" si="115"/>
        <v>230.3</v>
      </c>
      <c r="F156" s="2">
        <f t="shared" ref="C156:T162" si="131">ROUND(F133*F$237,1)</f>
        <v>259.5</v>
      </c>
      <c r="G156" s="2">
        <f t="shared" si="131"/>
        <v>346.8</v>
      </c>
      <c r="H156" s="2">
        <f t="shared" si="131"/>
        <v>479.8</v>
      </c>
      <c r="I156" s="2">
        <f t="shared" si="131"/>
        <v>425.9</v>
      </c>
      <c r="J156" s="2">
        <f t="shared" si="131"/>
        <v>452.3</v>
      </c>
      <c r="K156" s="2">
        <f t="shared" si="131"/>
        <v>341.1</v>
      </c>
      <c r="L156" s="2">
        <f t="shared" si="131"/>
        <v>673.1</v>
      </c>
      <c r="M156" s="2">
        <f t="shared" si="131"/>
        <v>550.9</v>
      </c>
      <c r="N156" s="2">
        <f t="shared" si="131"/>
        <v>770.1</v>
      </c>
      <c r="O156" s="2">
        <f t="shared" si="131"/>
        <v>1061.5999999999999</v>
      </c>
      <c r="P156" s="2">
        <f t="shared" si="131"/>
        <v>975.4</v>
      </c>
      <c r="Q156" s="2">
        <f t="shared" si="131"/>
        <v>1242</v>
      </c>
      <c r="R156" s="2">
        <f t="shared" si="131"/>
        <v>1498.9</v>
      </c>
      <c r="S156" s="2">
        <f t="shared" si="131"/>
        <v>2030.2</v>
      </c>
      <c r="T156" s="2">
        <f t="shared" si="131"/>
        <v>2070.1999999999998</v>
      </c>
      <c r="U156" s="2">
        <f t="shared" si="116"/>
        <v>2213.8000000000002</v>
      </c>
      <c r="V156" s="2">
        <f t="shared" si="116"/>
        <v>2264.4</v>
      </c>
      <c r="W156" s="2">
        <f t="shared" ref="W156:X156" si="132">ROUND(W133*W$237,1)</f>
        <v>2242.1999999999998</v>
      </c>
      <c r="X156" s="2">
        <f t="shared" si="132"/>
        <v>2386.6999999999998</v>
      </c>
    </row>
    <row r="157" spans="1:24" ht="13.5">
      <c r="A157" s="42" t="s">
        <v>319</v>
      </c>
      <c r="C157" s="2">
        <f t="shared" si="131"/>
        <v>611.9</v>
      </c>
      <c r="D157" s="2">
        <f t="shared" si="131"/>
        <v>714.9</v>
      </c>
      <c r="E157" s="2">
        <f t="shared" si="131"/>
        <v>676.9</v>
      </c>
      <c r="F157" s="2">
        <f t="shared" si="131"/>
        <v>303.3</v>
      </c>
      <c r="G157" s="2">
        <f t="shared" si="131"/>
        <v>550.6</v>
      </c>
      <c r="H157" s="2">
        <f t="shared" si="131"/>
        <v>304.89999999999998</v>
      </c>
      <c r="I157" s="2">
        <f t="shared" si="131"/>
        <v>514</v>
      </c>
      <c r="J157" s="2">
        <f t="shared" si="131"/>
        <v>570</v>
      </c>
      <c r="K157" s="2">
        <f t="shared" si="131"/>
        <v>815.8</v>
      </c>
      <c r="L157" s="2">
        <f t="shared" si="131"/>
        <v>1047.8</v>
      </c>
      <c r="M157" s="2">
        <f t="shared" si="131"/>
        <v>1453.2</v>
      </c>
      <c r="N157" s="2">
        <f t="shared" si="131"/>
        <v>2891.8</v>
      </c>
      <c r="O157" s="2">
        <f t="shared" si="131"/>
        <v>4075.6</v>
      </c>
      <c r="P157" s="2">
        <f t="shared" si="131"/>
        <v>4370</v>
      </c>
      <c r="Q157" s="2">
        <f t="shared" si="131"/>
        <v>2949.5</v>
      </c>
      <c r="R157" s="2">
        <f t="shared" si="131"/>
        <v>2422.9</v>
      </c>
      <c r="S157" s="2">
        <f t="shared" si="131"/>
        <v>4203.2</v>
      </c>
      <c r="T157" s="2">
        <f t="shared" si="131"/>
        <v>3049.5</v>
      </c>
      <c r="U157" s="2">
        <f t="shared" si="116"/>
        <v>1417.7</v>
      </c>
      <c r="V157" s="2">
        <f t="shared" si="116"/>
        <v>2957.9</v>
      </c>
      <c r="W157" s="2">
        <f t="shared" ref="W157:X157" si="133">ROUND(W134*W$237,1)</f>
        <v>4260.3</v>
      </c>
      <c r="X157" s="2">
        <f t="shared" si="133"/>
        <v>4170.7</v>
      </c>
    </row>
    <row r="158" spans="1:24" ht="13.5">
      <c r="A158" s="45" t="s">
        <v>271</v>
      </c>
      <c r="C158" s="2">
        <f t="shared" si="131"/>
        <v>108.2</v>
      </c>
      <c r="D158" s="2">
        <f t="shared" si="131"/>
        <v>89.8</v>
      </c>
      <c r="E158" s="2">
        <f t="shared" si="131"/>
        <v>88.3</v>
      </c>
      <c r="F158" s="2">
        <f t="shared" si="131"/>
        <v>68.900000000000006</v>
      </c>
      <c r="G158" s="2">
        <f t="shared" si="131"/>
        <v>68.599999999999994</v>
      </c>
      <c r="H158" s="2">
        <f t="shared" si="131"/>
        <v>-4.7</v>
      </c>
      <c r="I158" s="2">
        <f t="shared" si="131"/>
        <v>115.2</v>
      </c>
      <c r="J158" s="2">
        <f t="shared" si="131"/>
        <v>135.19999999999999</v>
      </c>
      <c r="K158" s="2">
        <f t="shared" si="131"/>
        <v>97.2</v>
      </c>
      <c r="L158" s="2">
        <f t="shared" si="131"/>
        <v>28.4</v>
      </c>
      <c r="M158" s="2">
        <f t="shared" si="131"/>
        <v>-34.4</v>
      </c>
      <c r="N158" s="2">
        <f t="shared" si="131"/>
        <v>-61.6</v>
      </c>
      <c r="O158" s="2">
        <f t="shared" si="131"/>
        <v>34.6</v>
      </c>
      <c r="P158" s="2">
        <f t="shared" si="131"/>
        <v>1014.6</v>
      </c>
      <c r="Q158" s="2">
        <f t="shared" si="131"/>
        <v>653.79999999999995</v>
      </c>
      <c r="R158" s="2">
        <f t="shared" si="131"/>
        <v>1152.5999999999999</v>
      </c>
      <c r="S158" s="2">
        <f t="shared" si="131"/>
        <v>547.9</v>
      </c>
      <c r="T158" s="2">
        <f t="shared" si="131"/>
        <v>594.6</v>
      </c>
      <c r="U158" s="2">
        <f t="shared" si="116"/>
        <v>131.6</v>
      </c>
      <c r="V158" s="2">
        <f t="shared" si="116"/>
        <v>493.3</v>
      </c>
      <c r="W158" s="2">
        <f t="shared" ref="W158:X158" si="134">ROUND(W135*W$237,1)</f>
        <v>676.3</v>
      </c>
      <c r="X158" s="2">
        <f t="shared" si="134"/>
        <v>748.1</v>
      </c>
    </row>
    <row r="159" spans="1:24" ht="13.5">
      <c r="A159" s="45" t="s">
        <v>272</v>
      </c>
      <c r="B159" s="91" t="s">
        <v>252</v>
      </c>
      <c r="C159" s="2">
        <f t="shared" si="131"/>
        <v>401.8</v>
      </c>
      <c r="D159" s="2">
        <f t="shared" si="131"/>
        <v>585.70000000000005</v>
      </c>
      <c r="E159" s="2">
        <f t="shared" si="131"/>
        <v>479.9</v>
      </c>
      <c r="F159" s="2">
        <f t="shared" si="131"/>
        <v>140.6</v>
      </c>
      <c r="G159" s="2">
        <f t="shared" si="131"/>
        <v>428.6</v>
      </c>
      <c r="H159" s="2">
        <f t="shared" si="131"/>
        <v>375.4</v>
      </c>
      <c r="I159" s="2">
        <f t="shared" si="131"/>
        <v>438.4</v>
      </c>
      <c r="J159" s="2">
        <f t="shared" si="131"/>
        <v>379.4</v>
      </c>
      <c r="K159" s="2">
        <f t="shared" si="131"/>
        <v>752.5</v>
      </c>
      <c r="L159" s="2">
        <f t="shared" si="131"/>
        <v>1057.2</v>
      </c>
      <c r="M159" s="2">
        <f t="shared" si="131"/>
        <v>1234.4000000000001</v>
      </c>
      <c r="N159" s="2">
        <f t="shared" si="131"/>
        <v>2612.9</v>
      </c>
      <c r="O159" s="2">
        <f t="shared" si="131"/>
        <v>3217.3</v>
      </c>
      <c r="P159" s="2">
        <f t="shared" si="131"/>
        <v>2674.4</v>
      </c>
      <c r="Q159" s="2">
        <f t="shared" si="131"/>
        <v>1928.1</v>
      </c>
      <c r="R159" s="2">
        <f t="shared" si="131"/>
        <v>1652.2</v>
      </c>
      <c r="S159" s="2">
        <f t="shared" si="131"/>
        <v>2319.4</v>
      </c>
      <c r="T159" s="2">
        <f t="shared" si="131"/>
        <v>2548.3000000000002</v>
      </c>
      <c r="U159" s="2">
        <f t="shared" si="116"/>
        <v>1590.5</v>
      </c>
      <c r="V159" s="2">
        <f t="shared" si="116"/>
        <v>2290.3000000000002</v>
      </c>
      <c r="W159" s="2">
        <f t="shared" ref="W159:X159" si="135">ROUND(W136*W$237,1)</f>
        <v>4101</v>
      </c>
      <c r="X159" s="2">
        <f t="shared" si="135"/>
        <v>3437.7</v>
      </c>
    </row>
    <row r="160" spans="1:24" ht="13.5">
      <c r="A160" s="45" t="s">
        <v>320</v>
      </c>
      <c r="C160" s="2">
        <f t="shared" si="131"/>
        <v>101.9</v>
      </c>
      <c r="D160" s="2">
        <f t="shared" si="131"/>
        <v>39.5</v>
      </c>
      <c r="E160" s="2">
        <f t="shared" si="131"/>
        <v>108.7</v>
      </c>
      <c r="F160" s="2">
        <f t="shared" si="131"/>
        <v>93.7</v>
      </c>
      <c r="G160" s="2">
        <f t="shared" si="131"/>
        <v>53.4</v>
      </c>
      <c r="H160" s="2">
        <f t="shared" si="131"/>
        <v>-65.8</v>
      </c>
      <c r="I160" s="2">
        <f t="shared" si="131"/>
        <v>-39.6</v>
      </c>
      <c r="J160" s="2">
        <f t="shared" si="131"/>
        <v>55.5</v>
      </c>
      <c r="K160" s="2">
        <f t="shared" si="131"/>
        <v>-33.9</v>
      </c>
      <c r="L160" s="2">
        <f t="shared" si="131"/>
        <v>-37.799999999999997</v>
      </c>
      <c r="M160" s="2">
        <f t="shared" si="131"/>
        <v>253.2</v>
      </c>
      <c r="N160" s="2">
        <f t="shared" si="131"/>
        <v>340.6</v>
      </c>
      <c r="O160" s="2">
        <f t="shared" si="131"/>
        <v>823.7</v>
      </c>
      <c r="P160" s="2">
        <f t="shared" si="131"/>
        <v>681.1</v>
      </c>
      <c r="Q160" s="2">
        <f t="shared" si="131"/>
        <v>367.5</v>
      </c>
      <c r="R160" s="2">
        <f t="shared" si="131"/>
        <v>-382</v>
      </c>
      <c r="S160" s="2">
        <f t="shared" si="131"/>
        <v>1335.9</v>
      </c>
      <c r="T160" s="2">
        <f t="shared" si="131"/>
        <v>-93.5</v>
      </c>
      <c r="U160" s="2">
        <f t="shared" si="116"/>
        <v>-304.39999999999998</v>
      </c>
      <c r="V160" s="2">
        <f t="shared" si="116"/>
        <v>174.3</v>
      </c>
      <c r="W160" s="2">
        <f t="shared" ref="W160:X160" si="136">ROUND(W137*W$237,1)</f>
        <v>-517</v>
      </c>
      <c r="X160" s="2">
        <f t="shared" si="136"/>
        <v>-15.1</v>
      </c>
    </row>
    <row r="161" spans="1:24" ht="13.5">
      <c r="A161" s="42" t="s">
        <v>321</v>
      </c>
      <c r="B161" t="s">
        <v>167</v>
      </c>
      <c r="C161" s="2">
        <f t="shared" si="131"/>
        <v>-143.5</v>
      </c>
      <c r="D161" s="2">
        <f t="shared" si="131"/>
        <v>4</v>
      </c>
      <c r="E161" s="2">
        <f t="shared" si="131"/>
        <v>-10.4</v>
      </c>
      <c r="F161" s="2">
        <f t="shared" si="131"/>
        <v>100</v>
      </c>
      <c r="G161" s="2">
        <f t="shared" si="131"/>
        <v>-16.2</v>
      </c>
      <c r="H161" s="2">
        <f t="shared" si="131"/>
        <v>44.5</v>
      </c>
      <c r="I161" s="2">
        <f t="shared" si="131"/>
        <v>-103.4</v>
      </c>
      <c r="J161" s="2">
        <f t="shared" si="131"/>
        <v>-88.4</v>
      </c>
      <c r="K161" s="2">
        <f t="shared" si="131"/>
        <v>12.9</v>
      </c>
      <c r="L161" s="2">
        <f t="shared" si="131"/>
        <v>-364.9</v>
      </c>
      <c r="M161" s="2">
        <f t="shared" si="131"/>
        <v>-166.8</v>
      </c>
      <c r="N161" s="2">
        <f t="shared" si="131"/>
        <v>-803.4</v>
      </c>
      <c r="O161" s="2">
        <f t="shared" si="131"/>
        <v>-718.8</v>
      </c>
      <c r="P161" s="2">
        <f t="shared" si="131"/>
        <v>-177.3</v>
      </c>
      <c r="Q161" s="2">
        <f t="shared" si="131"/>
        <v>-1052.9000000000001</v>
      </c>
      <c r="R161" s="2">
        <f t="shared" si="131"/>
        <v>-273.60000000000002</v>
      </c>
      <c r="S161" s="2">
        <f t="shared" si="131"/>
        <v>-934.8</v>
      </c>
      <c r="T161" s="2">
        <f t="shared" si="131"/>
        <v>-90.5</v>
      </c>
      <c r="U161" s="2">
        <f t="shared" si="116"/>
        <v>82.5</v>
      </c>
      <c r="V161" s="2">
        <f t="shared" si="116"/>
        <v>219.5</v>
      </c>
      <c r="W161" s="2">
        <f t="shared" ref="W161:X161" si="137">ROUND(W138*W$237,1)</f>
        <v>404.9</v>
      </c>
      <c r="X161" s="2">
        <f t="shared" si="137"/>
        <v>-557.79999999999995</v>
      </c>
    </row>
    <row r="162" spans="1:24" ht="13.5">
      <c r="A162" s="42" t="s">
        <v>303</v>
      </c>
      <c r="C162" s="2">
        <f t="shared" si="131"/>
        <v>0</v>
      </c>
      <c r="D162" s="2">
        <f t="shared" si="131"/>
        <v>0</v>
      </c>
      <c r="E162" s="2">
        <f t="shared" si="131"/>
        <v>0</v>
      </c>
      <c r="F162" s="2">
        <f t="shared" si="131"/>
        <v>0</v>
      </c>
      <c r="G162" s="2">
        <f t="shared" si="131"/>
        <v>0</v>
      </c>
      <c r="H162" s="2">
        <f t="shared" si="131"/>
        <v>0</v>
      </c>
      <c r="I162" s="2">
        <f t="shared" si="131"/>
        <v>0</v>
      </c>
      <c r="J162" s="2">
        <f t="shared" si="131"/>
        <v>0</v>
      </c>
      <c r="K162" s="2">
        <f t="shared" si="131"/>
        <v>0</v>
      </c>
      <c r="L162" s="2">
        <f t="shared" si="131"/>
        <v>0</v>
      </c>
      <c r="M162" s="2">
        <f t="shared" si="131"/>
        <v>0</v>
      </c>
      <c r="N162" s="2">
        <f t="shared" si="131"/>
        <v>0</v>
      </c>
      <c r="O162" s="2">
        <f t="shared" si="131"/>
        <v>0</v>
      </c>
      <c r="P162" s="2">
        <f t="shared" si="131"/>
        <v>0</v>
      </c>
      <c r="Q162" s="2">
        <f t="shared" si="131"/>
        <v>0</v>
      </c>
      <c r="R162" s="2">
        <f t="shared" si="131"/>
        <v>19.8</v>
      </c>
      <c r="S162" s="2">
        <f t="shared" si="131"/>
        <v>160.69999999999999</v>
      </c>
      <c r="T162" s="2">
        <f t="shared" si="131"/>
        <v>-106.7</v>
      </c>
      <c r="U162" s="2">
        <f t="shared" si="116"/>
        <v>-59.4</v>
      </c>
      <c r="V162" s="2">
        <f t="shared" si="116"/>
        <v>53.1</v>
      </c>
      <c r="W162" s="2">
        <f t="shared" ref="W162:X162" si="138">ROUND(W139*W$237,1)</f>
        <v>852.4</v>
      </c>
      <c r="X162" s="2">
        <f t="shared" si="138"/>
        <v>-742.4</v>
      </c>
    </row>
    <row r="163" spans="1:24" ht="13.5">
      <c r="A163" s="4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6.5">
      <c r="A164" s="15" t="s">
        <v>557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3.5">
      <c r="A165" s="17" t="s">
        <v>366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3.5">
      <c r="A166" s="42" t="s">
        <v>322</v>
      </c>
      <c r="C166" s="114">
        <v>47.817915000000028</v>
      </c>
      <c r="D166" s="114">
        <v>4.9308750000000039</v>
      </c>
      <c r="E166" s="114">
        <v>-94.756567000000004</v>
      </c>
      <c r="F166" s="114">
        <v>-383.42502999999994</v>
      </c>
      <c r="G166" s="114">
        <v>-447.93018999999998</v>
      </c>
      <c r="H166" s="114">
        <v>-433.16243899999995</v>
      </c>
      <c r="I166" s="114">
        <v>-308.27130710990843</v>
      </c>
      <c r="J166" s="114">
        <v>-281.48042033469801</v>
      </c>
      <c r="K166" s="114">
        <v>-259.24590158422052</v>
      </c>
      <c r="L166" s="114">
        <v>155.55099500595901</v>
      </c>
      <c r="M166" s="114">
        <v>67.129845177573543</v>
      </c>
      <c r="N166" s="114">
        <v>510.61783343813477</v>
      </c>
      <c r="O166" s="114">
        <v>374.22938857512622</v>
      </c>
      <c r="P166" s="114">
        <v>-171.40130911629331</v>
      </c>
      <c r="Q166" s="114">
        <v>518.49264395222121</v>
      </c>
      <c r="R166" s="114">
        <v>1197.1648150509018</v>
      </c>
      <c r="S166" s="114">
        <v>730.84634324361195</v>
      </c>
      <c r="T166" s="114">
        <v>909.43891668860851</v>
      </c>
      <c r="U166" s="114">
        <v>1184.6964638058462</v>
      </c>
      <c r="V166" s="114">
        <v>855.91923097508607</v>
      </c>
      <c r="W166" s="114">
        <v>1218.2531784222865</v>
      </c>
      <c r="X166" s="114">
        <v>1987.2944540189146</v>
      </c>
    </row>
    <row r="167" spans="1:24" ht="13.5">
      <c r="A167" s="43" t="s">
        <v>323</v>
      </c>
      <c r="B167" s="16" t="s">
        <v>161</v>
      </c>
      <c r="C167" s="114">
        <v>258.52896900000002</v>
      </c>
      <c r="D167" s="114">
        <v>271.22712100000001</v>
      </c>
      <c r="E167" s="114">
        <v>302.71744500000005</v>
      </c>
      <c r="F167" s="114">
        <v>313.74663000000004</v>
      </c>
      <c r="G167" s="114">
        <v>350.560654</v>
      </c>
      <c r="H167" s="114">
        <v>314.79972399999997</v>
      </c>
      <c r="I167" s="114">
        <v>510.95325683233909</v>
      </c>
      <c r="J167" s="114">
        <v>638.59692440925244</v>
      </c>
      <c r="K167" s="114">
        <v>647.97030755695334</v>
      </c>
      <c r="L167" s="114">
        <v>996.14140768562663</v>
      </c>
      <c r="M167" s="114">
        <v>1136.5699161205994</v>
      </c>
      <c r="N167" s="114">
        <v>1982.3663156266564</v>
      </c>
      <c r="O167" s="114">
        <v>2958.7078160063443</v>
      </c>
      <c r="P167" s="114">
        <v>3692.4486089226966</v>
      </c>
      <c r="Q167" s="114">
        <v>4562.3147897343315</v>
      </c>
      <c r="R167" s="114">
        <v>5574.4610211540466</v>
      </c>
      <c r="S167" s="114">
        <v>5631.1604697117918</v>
      </c>
      <c r="T167" s="114">
        <v>6029.1232610813649</v>
      </c>
      <c r="U167" s="114">
        <v>6545.7973402390189</v>
      </c>
      <c r="V167" s="114">
        <v>6610.712055118739</v>
      </c>
      <c r="W167" s="114">
        <v>9089.9883223116449</v>
      </c>
      <c r="X167" s="114">
        <v>10607.058965149496</v>
      </c>
    </row>
    <row r="168" spans="1:24" ht="13.5">
      <c r="A168" s="43" t="s">
        <v>324</v>
      </c>
      <c r="B168" s="16" t="s">
        <v>162</v>
      </c>
      <c r="C168" s="2">
        <f t="shared" ref="C168:X168" si="139">C167-C166</f>
        <v>210.71105399999999</v>
      </c>
      <c r="D168" s="2">
        <f t="shared" si="139"/>
        <v>266.296246</v>
      </c>
      <c r="E168" s="2">
        <f t="shared" si="139"/>
        <v>397.47401200000007</v>
      </c>
      <c r="F168" s="2">
        <f t="shared" si="139"/>
        <v>697.17165999999997</v>
      </c>
      <c r="G168" s="2">
        <f t="shared" si="139"/>
        <v>798.49084399999992</v>
      </c>
      <c r="H168" s="2">
        <f t="shared" si="139"/>
        <v>747.96216299999992</v>
      </c>
      <c r="I168" s="2">
        <f t="shared" si="139"/>
        <v>819.22456394224753</v>
      </c>
      <c r="J168" s="2">
        <f t="shared" si="139"/>
        <v>920.07734474395045</v>
      </c>
      <c r="K168" s="2">
        <f t="shared" si="139"/>
        <v>907.21620914117386</v>
      </c>
      <c r="L168" s="2">
        <f t="shared" si="139"/>
        <v>840.59041267966768</v>
      </c>
      <c r="M168" s="2">
        <f t="shared" si="139"/>
        <v>1069.4400709430258</v>
      </c>
      <c r="N168" s="2">
        <f t="shared" si="139"/>
        <v>1471.7484821885216</v>
      </c>
      <c r="O168" s="2">
        <f t="shared" si="139"/>
        <v>2584.4784274312178</v>
      </c>
      <c r="P168" s="2">
        <f t="shared" si="139"/>
        <v>3863.8499180389899</v>
      </c>
      <c r="Q168" s="2">
        <f t="shared" si="139"/>
        <v>4043.8221457821101</v>
      </c>
      <c r="R168" s="2">
        <f t="shared" si="139"/>
        <v>4377.2962061031449</v>
      </c>
      <c r="S168" s="2">
        <f t="shared" si="139"/>
        <v>4900.3141264681799</v>
      </c>
      <c r="T168" s="2">
        <f t="shared" si="139"/>
        <v>5119.6843443927564</v>
      </c>
      <c r="U168" s="2">
        <f t="shared" si="139"/>
        <v>5361.1008764331727</v>
      </c>
      <c r="V168" s="2">
        <f t="shared" si="139"/>
        <v>5754.792824143653</v>
      </c>
      <c r="W168" s="2">
        <f t="shared" si="139"/>
        <v>7871.7351438893584</v>
      </c>
      <c r="X168" s="2">
        <f t="shared" si="139"/>
        <v>8619.764511130581</v>
      </c>
    </row>
    <row r="169" spans="1:24" ht="13.5">
      <c r="A169" s="42" t="s">
        <v>325</v>
      </c>
      <c r="C169" s="2">
        <f t="shared" ref="C169:W169" si="140">C173-C166</f>
        <v>131.62306299999997</v>
      </c>
      <c r="D169" s="2">
        <f t="shared" si="140"/>
        <v>250.823407</v>
      </c>
      <c r="E169" s="2">
        <f t="shared" si="140"/>
        <v>465.25361500000002</v>
      </c>
      <c r="F169" s="2">
        <f t="shared" si="140"/>
        <v>748.38794399999983</v>
      </c>
      <c r="G169" s="2">
        <f t="shared" si="140"/>
        <v>885.03312999999991</v>
      </c>
      <c r="H169" s="2">
        <f t="shared" si="140"/>
        <v>1041.5148380000001</v>
      </c>
      <c r="I169" s="2">
        <f t="shared" si="140"/>
        <v>1057.6021320399086</v>
      </c>
      <c r="J169" s="2">
        <f t="shared" si="140"/>
        <v>1171.7886663346981</v>
      </c>
      <c r="K169" s="2">
        <f t="shared" si="140"/>
        <v>1354.8735865842207</v>
      </c>
      <c r="L169" s="2">
        <f t="shared" si="140"/>
        <v>1378.656889887131</v>
      </c>
      <c r="M169" s="2">
        <f t="shared" si="140"/>
        <v>1894.3748057893167</v>
      </c>
      <c r="N169" s="2">
        <f t="shared" si="140"/>
        <v>2289.1618306771916</v>
      </c>
      <c r="O169" s="2">
        <f t="shared" si="140"/>
        <v>3724.6278236933649</v>
      </c>
      <c r="P169" s="2">
        <f t="shared" si="140"/>
        <v>4593.0997734958264</v>
      </c>
      <c r="Q169" s="2">
        <f t="shared" si="140"/>
        <v>4245.1142678713886</v>
      </c>
      <c r="R169" s="2">
        <f t="shared" si="140"/>
        <v>5001.8439910142461</v>
      </c>
      <c r="S169" s="2">
        <f t="shared" si="140"/>
        <v>6366.9309299302595</v>
      </c>
      <c r="T169" s="2">
        <f t="shared" si="140"/>
        <v>6994.300054702082</v>
      </c>
      <c r="U169" s="2">
        <f t="shared" si="140"/>
        <v>8651.9221372165121</v>
      </c>
      <c r="V169" s="2">
        <f t="shared" si="140"/>
        <v>10333.916675375644</v>
      </c>
      <c r="W169" s="2">
        <f t="shared" si="140"/>
        <v>12125.668089384788</v>
      </c>
      <c r="X169" s="2">
        <f t="shared" ref="X169" si="141">X173-X166</f>
        <v>14057.905555493411</v>
      </c>
    </row>
    <row r="170" spans="1:24" ht="13.5">
      <c r="A170" s="43" t="s">
        <v>326</v>
      </c>
      <c r="B170" s="91" t="s">
        <v>92</v>
      </c>
      <c r="C170" s="114">
        <v>41.73270999999999</v>
      </c>
      <c r="D170" s="114">
        <v>201.58254799999997</v>
      </c>
      <c r="E170" s="114">
        <v>358.303832</v>
      </c>
      <c r="F170" s="114">
        <v>480.76607100000001</v>
      </c>
      <c r="G170" s="114">
        <v>670.1241389999999</v>
      </c>
      <c r="H170" s="114">
        <v>767.48282099999994</v>
      </c>
      <c r="I170" s="114">
        <v>723.2829079600001</v>
      </c>
      <c r="J170" s="114">
        <v>712.043676</v>
      </c>
      <c r="K170" s="114">
        <v>762.516254</v>
      </c>
      <c r="L170" s="114">
        <v>735.8411430000001</v>
      </c>
      <c r="M170" s="114">
        <v>632.5388766100001</v>
      </c>
      <c r="N170" s="114">
        <v>433.04133310000003</v>
      </c>
      <c r="O170" s="114">
        <v>376.11899801000004</v>
      </c>
      <c r="P170" s="114">
        <v>-152.25565998999997</v>
      </c>
      <c r="Q170" s="114">
        <v>284.57024347449993</v>
      </c>
      <c r="R170" s="114">
        <v>186.3108129057</v>
      </c>
      <c r="S170" s="114">
        <v>126.28643346900009</v>
      </c>
      <c r="T170" s="114">
        <v>-76.831368884</v>
      </c>
      <c r="U170" s="114">
        <v>591.37369318040032</v>
      </c>
      <c r="V170" s="114">
        <v>727.90904472310012</v>
      </c>
      <c r="W170" s="114">
        <v>751.91557634355866</v>
      </c>
      <c r="X170" s="114">
        <v>945.42238441542702</v>
      </c>
    </row>
    <row r="171" spans="1:24" ht="13.5">
      <c r="A171" s="43" t="s">
        <v>327</v>
      </c>
      <c r="B171" s="91" t="s">
        <v>94</v>
      </c>
      <c r="C171" s="114">
        <v>152.36038100000002</v>
      </c>
      <c r="D171" s="114">
        <v>128.785439</v>
      </c>
      <c r="E171" s="114">
        <v>213.70550600000004</v>
      </c>
      <c r="F171" s="114">
        <v>307.65169700000007</v>
      </c>
      <c r="G171" s="114">
        <v>430.46872300000007</v>
      </c>
      <c r="H171" s="114">
        <v>533.62045799999999</v>
      </c>
      <c r="I171" s="114">
        <v>601.585554</v>
      </c>
      <c r="J171" s="114">
        <v>717.22118773497357</v>
      </c>
      <c r="K171" s="114">
        <v>891.72417658908057</v>
      </c>
      <c r="L171" s="114">
        <v>1090.6468390715302</v>
      </c>
      <c r="M171" s="114">
        <v>1850.2204904155008</v>
      </c>
      <c r="N171" s="114">
        <v>2835.1150153894655</v>
      </c>
      <c r="O171" s="114">
        <v>4877.533524938036</v>
      </c>
      <c r="P171" s="114">
        <v>6379.1058759161442</v>
      </c>
      <c r="Q171" s="114">
        <v>5598.824518962002</v>
      </c>
      <c r="R171" s="114">
        <v>6650.7659876573625</v>
      </c>
      <c r="S171" s="114">
        <v>8021.5788181610078</v>
      </c>
      <c r="T171" s="114">
        <v>9085.6618769809083</v>
      </c>
      <c r="U171" s="114">
        <v>10761.357648617648</v>
      </c>
      <c r="V171" s="114">
        <v>13259.647148246138</v>
      </c>
      <c r="W171" s="114">
        <v>15832.596397150955</v>
      </c>
      <c r="X171" s="114">
        <v>19360.489032709836</v>
      </c>
    </row>
    <row r="172" spans="1:24" ht="13.5">
      <c r="A172" s="43" t="s">
        <v>328</v>
      </c>
      <c r="B172" s="16" t="s">
        <v>119</v>
      </c>
      <c r="C172" s="2">
        <f t="shared" ref="C172:T172" si="142">C169-C170-C171</f>
        <v>-62.470028000000042</v>
      </c>
      <c r="D172" s="2">
        <f t="shared" si="142"/>
        <v>-79.544579999999968</v>
      </c>
      <c r="E172" s="2">
        <f t="shared" si="142"/>
        <v>-106.75572300000002</v>
      </c>
      <c r="F172" s="2">
        <f t="shared" si="142"/>
        <v>-40.029824000000247</v>
      </c>
      <c r="G172" s="2">
        <f t="shared" si="142"/>
        <v>-215.55973200000005</v>
      </c>
      <c r="H172" s="2">
        <f t="shared" si="142"/>
        <v>-259.58844099999988</v>
      </c>
      <c r="I172" s="2">
        <f t="shared" si="142"/>
        <v>-267.26632992009149</v>
      </c>
      <c r="J172" s="2">
        <f t="shared" si="142"/>
        <v>-257.47619740027551</v>
      </c>
      <c r="K172" s="2">
        <f t="shared" si="142"/>
        <v>-299.3668440048599</v>
      </c>
      <c r="L172" s="2">
        <f t="shared" si="142"/>
        <v>-447.83109218439927</v>
      </c>
      <c r="M172" s="2">
        <f t="shared" si="142"/>
        <v>-588.38456123618403</v>
      </c>
      <c r="N172" s="2">
        <f t="shared" si="142"/>
        <v>-978.9945178122739</v>
      </c>
      <c r="O172" s="2">
        <f t="shared" si="142"/>
        <v>-1529.0246992546708</v>
      </c>
      <c r="P172" s="2">
        <f t="shared" si="142"/>
        <v>-1633.7504424303179</v>
      </c>
      <c r="Q172" s="2">
        <f t="shared" si="142"/>
        <v>-1638.2804945651133</v>
      </c>
      <c r="R172" s="2">
        <f t="shared" si="142"/>
        <v>-1835.2328095488165</v>
      </c>
      <c r="S172" s="2">
        <f t="shared" si="142"/>
        <v>-1780.9343216997486</v>
      </c>
      <c r="T172" s="2">
        <f t="shared" si="142"/>
        <v>-2014.5304533948265</v>
      </c>
      <c r="U172" s="2">
        <f t="shared" ref="U172:W172" si="143">U169-U170-U171</f>
        <v>-2700.8092045815365</v>
      </c>
      <c r="V172" s="2">
        <f t="shared" si="143"/>
        <v>-3653.6395175935941</v>
      </c>
      <c r="W172" s="2">
        <f t="shared" si="143"/>
        <v>-4458.8438841097268</v>
      </c>
      <c r="X172" s="2">
        <f>X169-X170-X171</f>
        <v>-6248.0058616318529</v>
      </c>
    </row>
    <row r="173" spans="1:24" ht="13.5">
      <c r="A173" s="42" t="s">
        <v>367</v>
      </c>
      <c r="B173" t="s">
        <v>116</v>
      </c>
      <c r="C173" s="114">
        <v>179.440978</v>
      </c>
      <c r="D173" s="114">
        <v>255.75428200000002</v>
      </c>
      <c r="E173" s="114">
        <v>370.49704800000001</v>
      </c>
      <c r="F173" s="114">
        <v>364.96291399999996</v>
      </c>
      <c r="G173" s="114">
        <v>437.10293999999993</v>
      </c>
      <c r="H173" s="114">
        <v>608.35239899999999</v>
      </c>
      <c r="I173" s="114">
        <v>749.33082493000006</v>
      </c>
      <c r="J173" s="114">
        <v>890.30824600000005</v>
      </c>
      <c r="K173" s="114">
        <v>1095.6276850000002</v>
      </c>
      <c r="L173" s="114">
        <v>1534.2078848930901</v>
      </c>
      <c r="M173" s="114">
        <v>1961.5046509668903</v>
      </c>
      <c r="N173" s="114">
        <v>2799.7796641153263</v>
      </c>
      <c r="O173" s="114">
        <v>4098.8572122684909</v>
      </c>
      <c r="P173" s="114">
        <v>4421.6984643795331</v>
      </c>
      <c r="Q173" s="114">
        <v>4763.6069118236101</v>
      </c>
      <c r="R173" s="114">
        <v>6199.0088060651478</v>
      </c>
      <c r="S173" s="114">
        <v>7097.7772731738714</v>
      </c>
      <c r="T173" s="114">
        <v>7903.7389713906905</v>
      </c>
      <c r="U173" s="114">
        <v>9836.6186010223573</v>
      </c>
      <c r="V173" s="114">
        <v>11189.835906350731</v>
      </c>
      <c r="W173" s="114">
        <v>13343.921267807074</v>
      </c>
      <c r="X173" s="114">
        <v>16045.200009512326</v>
      </c>
    </row>
    <row r="174" spans="1:24" ht="13.5">
      <c r="A174" s="43" t="s">
        <v>368</v>
      </c>
      <c r="B174" t="s">
        <v>115</v>
      </c>
      <c r="C174" s="114">
        <v>160.14482799999999</v>
      </c>
      <c r="D174" s="114">
        <v>220.75057900000002</v>
      </c>
      <c r="E174" s="114">
        <v>294.97366</v>
      </c>
      <c r="F174" s="114">
        <v>259.86537199999998</v>
      </c>
      <c r="G174" s="114">
        <v>282.75072499999993</v>
      </c>
      <c r="H174" s="114">
        <v>380.21285999999998</v>
      </c>
      <c r="I174" s="114">
        <v>405.37745201000001</v>
      </c>
      <c r="J174" s="114">
        <v>465.09551900000002</v>
      </c>
      <c r="K174" s="114">
        <v>530.27722700000004</v>
      </c>
      <c r="L174" s="114">
        <v>856.52095314460996</v>
      </c>
      <c r="M174" s="114">
        <v>1104.1303042244854</v>
      </c>
      <c r="N174" s="114">
        <v>1473.169055614848</v>
      </c>
      <c r="O174" s="114">
        <v>2262.9629345692738</v>
      </c>
      <c r="P174" s="114">
        <v>1999.2202224840421</v>
      </c>
      <c r="Q174" s="114">
        <v>2330.4861027696384</v>
      </c>
      <c r="R174" s="114">
        <v>2960.2536212846771</v>
      </c>
      <c r="S174" s="114">
        <v>3783.1795329991</v>
      </c>
      <c r="T174" s="114">
        <v>4069.1616825747037</v>
      </c>
      <c r="U174" s="114">
        <v>5418.4025162175931</v>
      </c>
      <c r="V174" s="114">
        <v>5911.3096916592694</v>
      </c>
      <c r="W174" s="114">
        <v>5762.9321029139064</v>
      </c>
      <c r="X174" s="114">
        <v>6505.458350777496</v>
      </c>
    </row>
    <row r="175" spans="1:24" ht="13.5">
      <c r="A175" s="45" t="s">
        <v>329</v>
      </c>
      <c r="B175" t="s">
        <v>88</v>
      </c>
      <c r="C175" s="114">
        <v>124.779175</v>
      </c>
      <c r="D175" s="114">
        <v>176.73306100000002</v>
      </c>
      <c r="E175" s="114">
        <v>239.69061400000001</v>
      </c>
      <c r="F175" s="114">
        <v>212.18498299999999</v>
      </c>
      <c r="G175" s="114">
        <v>243.99659499999999</v>
      </c>
      <c r="H175" s="114">
        <v>315.17911900000001</v>
      </c>
      <c r="I175" s="114">
        <v>348.85034200000001</v>
      </c>
      <c r="J175" s="114">
        <v>390.79106300000001</v>
      </c>
      <c r="K175" s="114">
        <v>441.53551400000003</v>
      </c>
      <c r="L175" s="114">
        <v>615.99254619999999</v>
      </c>
      <c r="M175" s="114">
        <v>736.28420750999999</v>
      </c>
      <c r="N175" s="114">
        <v>827.35721450999995</v>
      </c>
      <c r="O175" s="114">
        <v>1152.0703892299998</v>
      </c>
      <c r="P175" s="114">
        <v>1082.55368619</v>
      </c>
      <c r="Q175" s="114">
        <v>1229.4361007100001</v>
      </c>
      <c r="R175" s="114">
        <v>1372.98874733</v>
      </c>
      <c r="S175" s="114">
        <v>1438.9916573999999</v>
      </c>
      <c r="T175" s="114">
        <v>1550.0279332099999</v>
      </c>
      <c r="U175" s="114">
        <v>1899.6252815</v>
      </c>
      <c r="V175" s="114">
        <v>1942.5816682799998</v>
      </c>
      <c r="W175" s="114">
        <v>1981.93583287</v>
      </c>
      <c r="X175" s="114">
        <v>2383.1971041600004</v>
      </c>
    </row>
    <row r="176" spans="1:24" ht="13.5">
      <c r="A176" s="45" t="s">
        <v>330</v>
      </c>
      <c r="B176" t="s">
        <v>91</v>
      </c>
      <c r="C176" s="2">
        <f t="shared" ref="C176:V176" si="144">C174-C175</f>
        <v>35.365652999999995</v>
      </c>
      <c r="D176" s="2">
        <f t="shared" si="144"/>
        <v>44.017517999999995</v>
      </c>
      <c r="E176" s="2">
        <f t="shared" si="144"/>
        <v>55.283045999999985</v>
      </c>
      <c r="F176" s="2">
        <f t="shared" si="144"/>
        <v>47.680388999999991</v>
      </c>
      <c r="G176" s="2">
        <f t="shared" si="144"/>
        <v>38.754129999999947</v>
      </c>
      <c r="H176" s="2">
        <f t="shared" si="144"/>
        <v>65.033740999999964</v>
      </c>
      <c r="I176" s="2">
        <f t="shared" si="144"/>
        <v>56.527110010000001</v>
      </c>
      <c r="J176" s="2">
        <f t="shared" si="144"/>
        <v>74.304456000000016</v>
      </c>
      <c r="K176" s="2">
        <f t="shared" si="144"/>
        <v>88.741713000000004</v>
      </c>
      <c r="L176" s="2">
        <f t="shared" si="144"/>
        <v>240.52840694460997</v>
      </c>
      <c r="M176" s="2">
        <f t="shared" si="144"/>
        <v>367.84609671448538</v>
      </c>
      <c r="N176" s="2">
        <f t="shared" si="144"/>
        <v>645.8118411048481</v>
      </c>
      <c r="O176" s="2">
        <f t="shared" si="144"/>
        <v>1110.892545339274</v>
      </c>
      <c r="P176" s="2">
        <f t="shared" si="144"/>
        <v>916.66653629404209</v>
      </c>
      <c r="Q176" s="2">
        <f t="shared" si="144"/>
        <v>1101.0500020596382</v>
      </c>
      <c r="R176" s="2">
        <f t="shared" si="144"/>
        <v>1587.2648739546771</v>
      </c>
      <c r="S176" s="2">
        <f t="shared" si="144"/>
        <v>2344.1878755991002</v>
      </c>
      <c r="T176" s="2">
        <f t="shared" si="144"/>
        <v>2519.1337493647038</v>
      </c>
      <c r="U176" s="2">
        <f t="shared" si="144"/>
        <v>3518.7772347175933</v>
      </c>
      <c r="V176" s="2">
        <f t="shared" si="144"/>
        <v>3968.7280233792699</v>
      </c>
      <c r="W176" s="2">
        <f>W174-W175</f>
        <v>3780.9962700439064</v>
      </c>
      <c r="X176" s="2">
        <f>X174-X175</f>
        <v>4122.261246617496</v>
      </c>
    </row>
    <row r="177" spans="1:24" ht="13.5">
      <c r="A177" s="43" t="s">
        <v>331</v>
      </c>
      <c r="B177" t="s">
        <v>101</v>
      </c>
      <c r="C177" s="2">
        <f t="shared" ref="C177:V177" si="145">C173-C174</f>
        <v>19.296150000000011</v>
      </c>
      <c r="D177" s="2">
        <f t="shared" si="145"/>
        <v>35.003703000000002</v>
      </c>
      <c r="E177" s="2">
        <f t="shared" si="145"/>
        <v>75.523388000000011</v>
      </c>
      <c r="F177" s="2">
        <f t="shared" si="145"/>
        <v>105.09754199999998</v>
      </c>
      <c r="G177" s="2">
        <f t="shared" si="145"/>
        <v>154.352215</v>
      </c>
      <c r="H177" s="2">
        <f t="shared" si="145"/>
        <v>228.13953900000001</v>
      </c>
      <c r="I177" s="2">
        <f t="shared" si="145"/>
        <v>343.95337292000005</v>
      </c>
      <c r="J177" s="2">
        <f t="shared" si="145"/>
        <v>425.21272700000003</v>
      </c>
      <c r="K177" s="2">
        <f t="shared" si="145"/>
        <v>565.35045800000012</v>
      </c>
      <c r="L177" s="2">
        <f t="shared" si="145"/>
        <v>677.68693174848011</v>
      </c>
      <c r="M177" s="2">
        <f t="shared" si="145"/>
        <v>857.3743467424049</v>
      </c>
      <c r="N177" s="2">
        <f t="shared" si="145"/>
        <v>1326.6106085004783</v>
      </c>
      <c r="O177" s="2">
        <f t="shared" si="145"/>
        <v>1835.8942776992171</v>
      </c>
      <c r="P177" s="2">
        <f t="shared" si="145"/>
        <v>2422.478241895491</v>
      </c>
      <c r="Q177" s="2">
        <f t="shared" si="145"/>
        <v>2433.1208090539717</v>
      </c>
      <c r="R177" s="2">
        <f t="shared" si="145"/>
        <v>3238.7551847804707</v>
      </c>
      <c r="S177" s="2">
        <f t="shared" si="145"/>
        <v>3314.5977401747714</v>
      </c>
      <c r="T177" s="2">
        <f t="shared" si="145"/>
        <v>3834.5772888159868</v>
      </c>
      <c r="U177" s="2">
        <f t="shared" si="145"/>
        <v>4418.2160848047643</v>
      </c>
      <c r="V177" s="2">
        <f t="shared" si="145"/>
        <v>5278.5262146914611</v>
      </c>
      <c r="W177" s="2">
        <f t="shared" ref="W177:X177" si="146">W173-W174</f>
        <v>7580.989164893168</v>
      </c>
      <c r="X177" s="2">
        <f t="shared" si="146"/>
        <v>9539.7416587348307</v>
      </c>
    </row>
    <row r="178" spans="1:24" ht="13.5">
      <c r="A178" s="4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6.5">
      <c r="A179" s="15" t="s">
        <v>332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3.5">
      <c r="A180" s="17" t="s">
        <v>366</v>
      </c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3.5">
      <c r="A181" s="42" t="s">
        <v>322</v>
      </c>
      <c r="B181" s="91" t="s">
        <v>171</v>
      </c>
      <c r="C181" s="114">
        <v>92.287567000000024</v>
      </c>
      <c r="D181" s="114">
        <v>-3.5251509999999939</v>
      </c>
      <c r="E181" s="114">
        <v>-108.694007</v>
      </c>
      <c r="F181" s="114">
        <v>-392.24002000000002</v>
      </c>
      <c r="G181" s="114">
        <v>-440.98005999999998</v>
      </c>
      <c r="H181" s="114">
        <v>-410.05559000000005</v>
      </c>
      <c r="I181" s="114">
        <v>-337.68700879999994</v>
      </c>
      <c r="J181" s="114">
        <v>-316.68623405000011</v>
      </c>
      <c r="K181" s="114">
        <v>-302.65245799999997</v>
      </c>
      <c r="L181" s="114">
        <v>109.11921399999994</v>
      </c>
      <c r="M181" s="115">
        <v>344.04168573000004</v>
      </c>
      <c r="N181" s="114">
        <v>1089.89112447</v>
      </c>
      <c r="O181" s="114">
        <v>1740.6536391399998</v>
      </c>
      <c r="P181" s="114">
        <v>1736.2986588300005</v>
      </c>
      <c r="Q181" s="114">
        <v>2033.8922087999995</v>
      </c>
      <c r="R181" s="114">
        <v>2479.2299841701006</v>
      </c>
      <c r="S181" s="114">
        <v>3359.0867777121002</v>
      </c>
      <c r="T181" s="114">
        <v>3802.7085911408003</v>
      </c>
      <c r="U181" s="114">
        <v>4317.8133499869</v>
      </c>
      <c r="V181" s="114">
        <v>4564.0725566771998</v>
      </c>
      <c r="W181" s="114">
        <v>5513.2097199099999</v>
      </c>
      <c r="X181" s="114">
        <v>6765.0261786386018</v>
      </c>
    </row>
    <row r="182" spans="1:24" ht="13.5">
      <c r="A182" s="43" t="s">
        <v>323</v>
      </c>
      <c r="B182" s="16" t="s">
        <v>163</v>
      </c>
      <c r="C182" s="114">
        <v>241.26817500000001</v>
      </c>
      <c r="D182" s="114">
        <v>243.50652200000002</v>
      </c>
      <c r="E182" s="114">
        <v>261.53848700000003</v>
      </c>
      <c r="F182" s="114">
        <v>229.80883500000002</v>
      </c>
      <c r="G182" s="114">
        <v>262.35383100000001</v>
      </c>
      <c r="H182" s="114">
        <v>221.90515600000001</v>
      </c>
      <c r="I182" s="114">
        <v>337.15651500000001</v>
      </c>
      <c r="J182" s="114">
        <v>422.50143599999996</v>
      </c>
      <c r="K182" s="114">
        <v>407.058784</v>
      </c>
      <c r="L182" s="114">
        <v>705.58798899999999</v>
      </c>
      <c r="M182" s="115">
        <v>859.05842998000003</v>
      </c>
      <c r="N182" s="114">
        <v>1599.797051</v>
      </c>
      <c r="O182" s="114">
        <v>2248.2892429999997</v>
      </c>
      <c r="P182" s="114">
        <v>2508.8726507200004</v>
      </c>
      <c r="Q182" s="114">
        <v>3563.5056439899995</v>
      </c>
      <c r="R182" s="114">
        <v>4022.0934268099004</v>
      </c>
      <c r="S182" s="114">
        <v>4709.4188327578004</v>
      </c>
      <c r="T182" s="114">
        <v>4760.9465213084013</v>
      </c>
      <c r="U182" s="114">
        <v>4903.7703346998996</v>
      </c>
      <c r="V182" s="114">
        <v>5032.8989847083003</v>
      </c>
      <c r="W182" s="114">
        <v>6040.1492015499998</v>
      </c>
      <c r="X182" s="114">
        <v>7295.9129829046014</v>
      </c>
    </row>
    <row r="183" spans="1:24" ht="13.5">
      <c r="A183" s="45" t="s">
        <v>333</v>
      </c>
      <c r="B183" s="16" t="s">
        <v>159</v>
      </c>
      <c r="C183" s="114">
        <v>241.26817500000001</v>
      </c>
      <c r="D183" s="114">
        <v>243.50652200000002</v>
      </c>
      <c r="E183" s="114">
        <v>261.05040000000002</v>
      </c>
      <c r="F183" s="114">
        <v>229.80883500000002</v>
      </c>
      <c r="G183" s="114">
        <v>262.35383100000001</v>
      </c>
      <c r="H183" s="114">
        <v>221.90515600000001</v>
      </c>
      <c r="I183" s="114">
        <v>333.56907000000001</v>
      </c>
      <c r="J183" s="114">
        <v>422.50143599999996</v>
      </c>
      <c r="K183" s="114">
        <v>407.058784</v>
      </c>
      <c r="L183" s="114">
        <v>705.58798899999999</v>
      </c>
      <c r="M183" s="114">
        <v>857.94701898000005</v>
      </c>
      <c r="N183" s="114">
        <v>1594.9572410000001</v>
      </c>
      <c r="O183" s="114">
        <v>2166.3651789999999</v>
      </c>
      <c r="P183" s="114">
        <v>2467.3969810000003</v>
      </c>
      <c r="Q183" s="114">
        <v>3557.7086144699997</v>
      </c>
      <c r="R183" s="114">
        <v>4013.4695803589002</v>
      </c>
      <c r="S183" s="114">
        <v>4707.3128117769002</v>
      </c>
      <c r="T183" s="114">
        <v>4759.6305756632009</v>
      </c>
      <c r="U183" s="114">
        <v>4902.2814181998001</v>
      </c>
      <c r="V183" s="114">
        <v>5030.0635471110991</v>
      </c>
      <c r="W183" s="114">
        <v>6036.8850305300002</v>
      </c>
      <c r="X183" s="114">
        <v>7295.741918764601</v>
      </c>
    </row>
    <row r="184" spans="1:24" ht="13.5">
      <c r="A184" s="45" t="s">
        <v>334</v>
      </c>
      <c r="B184" s="16" t="s">
        <v>160</v>
      </c>
      <c r="C184" s="2">
        <f t="shared" ref="C184:T184" si="147">C182-C183</f>
        <v>0</v>
      </c>
      <c r="D184" s="2">
        <f t="shared" si="147"/>
        <v>0</v>
      </c>
      <c r="E184" s="2">
        <f t="shared" si="147"/>
        <v>0.48808700000000727</v>
      </c>
      <c r="F184" s="2">
        <f t="shared" si="147"/>
        <v>0</v>
      </c>
      <c r="G184" s="2">
        <f t="shared" si="147"/>
        <v>0</v>
      </c>
      <c r="H184" s="2">
        <f t="shared" si="147"/>
        <v>0</v>
      </c>
      <c r="I184" s="2">
        <f t="shared" si="147"/>
        <v>3.5874450000000024</v>
      </c>
      <c r="J184" s="2">
        <f t="shared" si="147"/>
        <v>0</v>
      </c>
      <c r="K184" s="2">
        <f t="shared" si="147"/>
        <v>0</v>
      </c>
      <c r="L184" s="2">
        <f t="shared" si="147"/>
        <v>0</v>
      </c>
      <c r="M184" s="2">
        <f t="shared" si="147"/>
        <v>1.1114109999999755</v>
      </c>
      <c r="N184" s="2">
        <f t="shared" si="147"/>
        <v>4.8398099999999431</v>
      </c>
      <c r="O184" s="2">
        <f t="shared" si="147"/>
        <v>81.924063999999817</v>
      </c>
      <c r="P184" s="2">
        <f t="shared" si="147"/>
        <v>41.475669720000042</v>
      </c>
      <c r="Q184" s="2">
        <f t="shared" si="147"/>
        <v>5.7970295199997963</v>
      </c>
      <c r="R184" s="2">
        <f t="shared" si="147"/>
        <v>8.6238464510001904</v>
      </c>
      <c r="S184" s="2">
        <f t="shared" si="147"/>
        <v>2.1060209809002117</v>
      </c>
      <c r="T184" s="2">
        <f t="shared" si="147"/>
        <v>1.3159456452003724</v>
      </c>
      <c r="U184" s="2">
        <f t="shared" ref="U184:X184" si="148">U182-U183</f>
        <v>1.488916500099549</v>
      </c>
      <c r="V184" s="2">
        <f t="shared" si="148"/>
        <v>2.8354375972012349</v>
      </c>
      <c r="W184" s="2">
        <f t="shared" si="148"/>
        <v>3.2641710199995941</v>
      </c>
      <c r="X184" s="2">
        <f t="shared" si="148"/>
        <v>0.17106414000045334</v>
      </c>
    </row>
    <row r="185" spans="1:24" ht="13.5">
      <c r="A185" s="43" t="s">
        <v>324</v>
      </c>
      <c r="B185" s="91" t="s">
        <v>102</v>
      </c>
      <c r="C185" s="2">
        <f t="shared" ref="C185:S185" si="149">C182-C181</f>
        <v>148.98060799999999</v>
      </c>
      <c r="D185" s="2">
        <f t="shared" si="149"/>
        <v>247.03167300000001</v>
      </c>
      <c r="E185" s="2">
        <f t="shared" si="149"/>
        <v>370.23249400000003</v>
      </c>
      <c r="F185" s="2">
        <f t="shared" si="149"/>
        <v>622.048855</v>
      </c>
      <c r="G185" s="2">
        <f t="shared" si="149"/>
        <v>703.33389099999999</v>
      </c>
      <c r="H185" s="2">
        <f t="shared" si="149"/>
        <v>631.96074600000009</v>
      </c>
      <c r="I185" s="2">
        <f t="shared" si="149"/>
        <v>674.84352379999996</v>
      </c>
      <c r="J185" s="2">
        <f t="shared" si="149"/>
        <v>739.18767005000007</v>
      </c>
      <c r="K185" s="2">
        <f t="shared" si="149"/>
        <v>709.71124199999997</v>
      </c>
      <c r="L185" s="2">
        <f t="shared" si="149"/>
        <v>596.46877500000005</v>
      </c>
      <c r="M185" s="2">
        <f t="shared" si="149"/>
        <v>515.01674424999999</v>
      </c>
      <c r="N185" s="2">
        <f t="shared" si="149"/>
        <v>509.90592652999999</v>
      </c>
      <c r="O185" s="2">
        <f t="shared" si="149"/>
        <v>507.63560385999995</v>
      </c>
      <c r="P185" s="2">
        <f t="shared" si="149"/>
        <v>772.57399188999989</v>
      </c>
      <c r="Q185" s="2">
        <f t="shared" si="149"/>
        <v>1529.61343519</v>
      </c>
      <c r="R185" s="2">
        <f t="shared" si="149"/>
        <v>1542.8634426397998</v>
      </c>
      <c r="S185" s="2">
        <f t="shared" si="149"/>
        <v>1350.3320550457001</v>
      </c>
      <c r="T185" s="2">
        <f t="shared" ref="T185:V185" si="150">T182-T181</f>
        <v>958.23793016760101</v>
      </c>
      <c r="U185" s="2">
        <f t="shared" si="150"/>
        <v>585.95698471299966</v>
      </c>
      <c r="V185" s="2">
        <f t="shared" si="150"/>
        <v>468.82642803110048</v>
      </c>
      <c r="W185" s="2">
        <f>W182-W181</f>
        <v>526.93948163999994</v>
      </c>
      <c r="X185" s="2">
        <f>X182-X181</f>
        <v>530.88680426599967</v>
      </c>
    </row>
    <row r="186" spans="1:24" ht="13.5">
      <c r="A186" s="42" t="s">
        <v>325</v>
      </c>
      <c r="C186" s="2">
        <f t="shared" ref="C186:T186" si="151">C192-C181</f>
        <v>61.526079999999979</v>
      </c>
      <c r="D186" s="2">
        <f t="shared" si="151"/>
        <v>212.484803</v>
      </c>
      <c r="E186" s="2">
        <f t="shared" si="151"/>
        <v>385.76027799999997</v>
      </c>
      <c r="F186" s="2">
        <f t="shared" si="151"/>
        <v>654.17808500000001</v>
      </c>
      <c r="G186" s="2">
        <f t="shared" si="151"/>
        <v>749.76097699999991</v>
      </c>
      <c r="H186" s="2">
        <f t="shared" si="151"/>
        <v>801.83178200000009</v>
      </c>
      <c r="I186" s="2">
        <f t="shared" si="151"/>
        <v>769.10924379999994</v>
      </c>
      <c r="J186" s="2">
        <f t="shared" si="151"/>
        <v>833.0231640500001</v>
      </c>
      <c r="K186" s="2">
        <f t="shared" si="151"/>
        <v>892.59314399999994</v>
      </c>
      <c r="L186" s="2">
        <f t="shared" si="151"/>
        <v>757.53949899999998</v>
      </c>
      <c r="M186" s="2">
        <f t="shared" si="151"/>
        <v>663.32636126999989</v>
      </c>
      <c r="N186" s="2">
        <f t="shared" si="151"/>
        <v>182.20741252999983</v>
      </c>
      <c r="O186" s="2">
        <f t="shared" si="151"/>
        <v>53.148370860000114</v>
      </c>
      <c r="P186" s="2">
        <f t="shared" si="151"/>
        <v>-94.217871830000377</v>
      </c>
      <c r="Q186" s="2">
        <f t="shared" si="151"/>
        <v>-158.93085477999944</v>
      </c>
      <c r="R186" s="2">
        <f t="shared" si="151"/>
        <v>-398.10123252670064</v>
      </c>
      <c r="S186" s="2">
        <f t="shared" si="151"/>
        <v>-458.01480267219995</v>
      </c>
      <c r="T186" s="2">
        <f t="shared" si="151"/>
        <v>-547.39493175840016</v>
      </c>
      <c r="U186" s="2">
        <f t="shared" ref="U186:X186" si="152">U192-U181</f>
        <v>-328.73003317169969</v>
      </c>
      <c r="V186" s="2">
        <f t="shared" si="152"/>
        <v>-63.062636295100674</v>
      </c>
      <c r="W186" s="2">
        <f t="shared" si="152"/>
        <v>-565.05157353999948</v>
      </c>
      <c r="X186" s="2">
        <f t="shared" si="152"/>
        <v>-432.49070183480217</v>
      </c>
    </row>
    <row r="187" spans="1:24" ht="13.5">
      <c r="A187" s="43" t="s">
        <v>326</v>
      </c>
      <c r="B187" s="91" t="s">
        <v>118</v>
      </c>
      <c r="C187" s="2">
        <f t="shared" ref="C187:W187" si="153">C188-C189</f>
        <v>55.054410999999995</v>
      </c>
      <c r="D187" s="2">
        <f t="shared" si="153"/>
        <v>212.59147899999999</v>
      </c>
      <c r="E187" s="2">
        <f t="shared" si="153"/>
        <v>361.702743</v>
      </c>
      <c r="F187" s="2">
        <f t="shared" si="153"/>
        <v>495.17484200000001</v>
      </c>
      <c r="G187" s="2">
        <f t="shared" si="153"/>
        <v>685.15449999999998</v>
      </c>
      <c r="H187" s="2">
        <f t="shared" si="153"/>
        <v>780.81586800000002</v>
      </c>
      <c r="I187" s="2">
        <f t="shared" si="153"/>
        <v>739.02363995999997</v>
      </c>
      <c r="J187" s="2">
        <f t="shared" si="153"/>
        <v>755.920793</v>
      </c>
      <c r="K187" s="2">
        <f t="shared" si="153"/>
        <v>782.91187600000001</v>
      </c>
      <c r="L187" s="2">
        <f t="shared" si="153"/>
        <v>721.72229800000002</v>
      </c>
      <c r="M187" s="2">
        <f t="shared" si="153"/>
        <v>645.83450200000004</v>
      </c>
      <c r="N187" s="2">
        <f t="shared" si="153"/>
        <v>426.86041700000004</v>
      </c>
      <c r="O187" s="2">
        <f t="shared" si="153"/>
        <v>412.08356000000009</v>
      </c>
      <c r="P187" s="2">
        <f t="shared" si="153"/>
        <v>-99.246365999999966</v>
      </c>
      <c r="Q187" s="2">
        <f t="shared" si="153"/>
        <v>177.72503408</v>
      </c>
      <c r="R187" s="2">
        <f t="shared" si="153"/>
        <v>-85.700660326399998</v>
      </c>
      <c r="S187" s="2">
        <f t="shared" si="153"/>
        <v>-70.395074390299897</v>
      </c>
      <c r="T187" s="2">
        <f t="shared" si="153"/>
        <v>-416.77939014979995</v>
      </c>
      <c r="U187" s="2">
        <f t="shared" si="153"/>
        <v>35.303936104300078</v>
      </c>
      <c r="V187" s="2">
        <f t="shared" si="153"/>
        <v>-66.312423574499917</v>
      </c>
      <c r="W187" s="2">
        <f t="shared" si="153"/>
        <v>-350.91263112000007</v>
      </c>
      <c r="X187" s="2">
        <f>X188-X189</f>
        <v>-493.27261280480008</v>
      </c>
    </row>
    <row r="188" spans="1:24" ht="13.5">
      <c r="A188" s="45" t="s">
        <v>335</v>
      </c>
      <c r="B188" t="s">
        <v>93</v>
      </c>
      <c r="C188" s="114">
        <v>112.445213</v>
      </c>
      <c r="D188" s="114">
        <v>300.55538899999999</v>
      </c>
      <c r="E188" s="114">
        <v>413.77964900000001</v>
      </c>
      <c r="F188" s="114">
        <v>541.52310299999999</v>
      </c>
      <c r="G188" s="114">
        <v>709.239555</v>
      </c>
      <c r="H188" s="114">
        <v>802.42723799999999</v>
      </c>
      <c r="I188" s="114">
        <v>767.62486100000001</v>
      </c>
      <c r="J188" s="114">
        <v>776.87190799999996</v>
      </c>
      <c r="K188" s="114">
        <v>816.53202499999998</v>
      </c>
      <c r="L188" s="114">
        <v>841.41363799999999</v>
      </c>
      <c r="M188" s="114">
        <v>832.84902199999999</v>
      </c>
      <c r="N188" s="114">
        <v>787.13782300000003</v>
      </c>
      <c r="O188" s="114">
        <v>778.47016000000008</v>
      </c>
      <c r="P188" s="114">
        <v>779.66696300000001</v>
      </c>
      <c r="Q188" s="114">
        <v>760.87673717999996</v>
      </c>
      <c r="R188" s="114">
        <v>716.40493698000012</v>
      </c>
      <c r="S188" s="114">
        <v>687.36128910000002</v>
      </c>
      <c r="T188" s="114">
        <v>530.47917236000001</v>
      </c>
      <c r="U188" s="114">
        <v>523.58088198000007</v>
      </c>
      <c r="V188" s="114">
        <v>521.62271925000005</v>
      </c>
      <c r="W188" s="114">
        <v>502.46538032999996</v>
      </c>
      <c r="X188" s="114">
        <v>504.50951637999998</v>
      </c>
    </row>
    <row r="189" spans="1:24" ht="13.5">
      <c r="A189" s="45" t="s">
        <v>336</v>
      </c>
      <c r="B189" s="91" t="s">
        <v>103</v>
      </c>
      <c r="C189" s="114">
        <v>57.390802000000001</v>
      </c>
      <c r="D189" s="114">
        <v>87.963910000000013</v>
      </c>
      <c r="E189" s="114">
        <v>52.076906000000001</v>
      </c>
      <c r="F189" s="114">
        <v>46.348260999999994</v>
      </c>
      <c r="G189" s="114">
        <v>24.085055000000001</v>
      </c>
      <c r="H189" s="114">
        <v>21.611370000000004</v>
      </c>
      <c r="I189" s="114">
        <v>28.601221039999999</v>
      </c>
      <c r="J189" s="114">
        <v>20.951115000000001</v>
      </c>
      <c r="K189" s="114">
        <v>33.620149000000005</v>
      </c>
      <c r="L189" s="114">
        <v>119.69134</v>
      </c>
      <c r="M189" s="114">
        <v>187.01451999999998</v>
      </c>
      <c r="N189" s="114">
        <v>360.27740599999998</v>
      </c>
      <c r="O189" s="114">
        <v>366.38659999999999</v>
      </c>
      <c r="P189" s="114">
        <v>878.91332899999998</v>
      </c>
      <c r="Q189" s="114">
        <v>583.15170309999996</v>
      </c>
      <c r="R189" s="114">
        <v>802.10559730640011</v>
      </c>
      <c r="S189" s="114">
        <v>757.75636349029992</v>
      </c>
      <c r="T189" s="114">
        <v>947.25856250979996</v>
      </c>
      <c r="U189" s="114">
        <v>488.27694587569999</v>
      </c>
      <c r="V189" s="114">
        <v>587.93514282449996</v>
      </c>
      <c r="W189" s="114">
        <v>853.37801145000003</v>
      </c>
      <c r="X189" s="114">
        <v>997.78212918480006</v>
      </c>
    </row>
    <row r="190" spans="1:24" ht="13.5">
      <c r="A190" s="43" t="s">
        <v>369</v>
      </c>
      <c r="B190" t="s">
        <v>96</v>
      </c>
      <c r="C190" s="114">
        <v>5.0125310000000001</v>
      </c>
      <c r="D190" s="114">
        <v>14.455260000000001</v>
      </c>
      <c r="E190" s="114">
        <v>30.205074999999997</v>
      </c>
      <c r="F190" s="114">
        <v>6.9730739999999996</v>
      </c>
      <c r="G190" s="114">
        <v>10.60816</v>
      </c>
      <c r="H190" s="114">
        <v>4.2064190000000004</v>
      </c>
      <c r="I190" s="114">
        <v>1.4114469999999999</v>
      </c>
      <c r="J190" s="114">
        <v>1.3578E-2</v>
      </c>
      <c r="K190" s="114">
        <v>6.3244600000000002</v>
      </c>
      <c r="L190" s="114">
        <v>-17.043424999999999</v>
      </c>
      <c r="M190" s="114">
        <v>0</v>
      </c>
      <c r="N190" s="114">
        <v>-254.59715399999999</v>
      </c>
      <c r="O190" s="114">
        <v>-303.40878099999998</v>
      </c>
      <c r="P190" s="114">
        <v>132.05974900000001</v>
      </c>
      <c r="Q190" s="114">
        <v>-174.05290194</v>
      </c>
      <c r="R190" s="114">
        <v>-165.07974091999998</v>
      </c>
      <c r="S190" s="114">
        <v>-428.62245994</v>
      </c>
      <c r="T190" s="114">
        <v>-171.78901660579993</v>
      </c>
      <c r="U190" s="114">
        <v>-284.52060533169993</v>
      </c>
      <c r="V190" s="114">
        <v>211.65373204759996</v>
      </c>
      <c r="W190" s="114">
        <v>713.35389573999998</v>
      </c>
      <c r="X190" s="114">
        <v>1558.8203583084</v>
      </c>
    </row>
    <row r="191" spans="1:24" ht="13.5">
      <c r="A191" s="43" t="s">
        <v>328</v>
      </c>
      <c r="B191" s="91" t="s">
        <v>120</v>
      </c>
      <c r="C191" s="2">
        <f t="shared" ref="C191:S191" si="154">C186-C187-C190</f>
        <v>1.4591379999999843</v>
      </c>
      <c r="D191" s="2">
        <f t="shared" si="154"/>
        <v>-14.561935999999994</v>
      </c>
      <c r="E191" s="2">
        <f t="shared" si="154"/>
        <v>-6.1475400000000242</v>
      </c>
      <c r="F191" s="2">
        <f t="shared" si="154"/>
        <v>152.030169</v>
      </c>
      <c r="G191" s="2">
        <f t="shared" si="154"/>
        <v>53.998316999999929</v>
      </c>
      <c r="H191" s="2">
        <f t="shared" si="154"/>
        <v>16.809495000000066</v>
      </c>
      <c r="I191" s="2">
        <f t="shared" si="154"/>
        <v>28.674156839999977</v>
      </c>
      <c r="J191" s="2">
        <f t="shared" si="154"/>
        <v>77.088793050000106</v>
      </c>
      <c r="K191" s="2">
        <f t="shared" si="154"/>
        <v>103.35680799999993</v>
      </c>
      <c r="L191" s="2">
        <f t="shared" si="154"/>
        <v>52.860625999999954</v>
      </c>
      <c r="M191" s="2">
        <f t="shared" si="154"/>
        <v>17.49185926999985</v>
      </c>
      <c r="N191" s="2">
        <f t="shared" si="154"/>
        <v>9.9441495299997769</v>
      </c>
      <c r="O191" s="2">
        <f t="shared" si="154"/>
        <v>-55.526408140000001</v>
      </c>
      <c r="P191" s="2">
        <f t="shared" si="154"/>
        <v>-127.03125483000042</v>
      </c>
      <c r="Q191" s="2">
        <f t="shared" si="154"/>
        <v>-162.60298691999944</v>
      </c>
      <c r="R191" s="2">
        <f t="shared" si="154"/>
        <v>-147.32083128030067</v>
      </c>
      <c r="S191" s="2">
        <f t="shared" si="154"/>
        <v>41.002731658099947</v>
      </c>
      <c r="T191" s="2">
        <f t="shared" ref="T191:W191" si="155">T186-T187-T190</f>
        <v>41.173474997199719</v>
      </c>
      <c r="U191" s="2">
        <f t="shared" si="155"/>
        <v>-79.51336394429984</v>
      </c>
      <c r="V191" s="2">
        <f t="shared" si="155"/>
        <v>-208.40394476820072</v>
      </c>
      <c r="W191" s="2">
        <f t="shared" si="155"/>
        <v>-927.49283815999934</v>
      </c>
      <c r="X191" s="2">
        <f>X186-X187-X190</f>
        <v>-1498.0384473384022</v>
      </c>
    </row>
    <row r="192" spans="1:24" ht="13.5">
      <c r="A192" s="42" t="s">
        <v>264</v>
      </c>
      <c r="B192" s="91" t="s">
        <v>117</v>
      </c>
      <c r="C192" s="114">
        <v>153.813647</v>
      </c>
      <c r="D192" s="114">
        <v>208.95965200000001</v>
      </c>
      <c r="E192" s="114">
        <v>277.06627099999997</v>
      </c>
      <c r="F192" s="114">
        <v>261.93806499999999</v>
      </c>
      <c r="G192" s="114">
        <v>308.78091699999999</v>
      </c>
      <c r="H192" s="114">
        <v>391.77619200000004</v>
      </c>
      <c r="I192" s="114">
        <v>431.422235</v>
      </c>
      <c r="J192" s="114">
        <v>516.33693000000005</v>
      </c>
      <c r="K192" s="114">
        <v>589.94068600000003</v>
      </c>
      <c r="L192" s="114">
        <v>866.65871299999992</v>
      </c>
      <c r="M192" s="114">
        <v>1007.3680469999999</v>
      </c>
      <c r="N192" s="114">
        <v>1272.0985369999999</v>
      </c>
      <c r="O192" s="114">
        <v>1793.8020099999999</v>
      </c>
      <c r="P192" s="114">
        <v>1642.0807870000001</v>
      </c>
      <c r="Q192" s="114">
        <v>1874.96135402</v>
      </c>
      <c r="R192" s="114">
        <v>2081.1287516433999</v>
      </c>
      <c r="S192" s="114">
        <v>2901.0719750399003</v>
      </c>
      <c r="T192" s="114">
        <v>3255.3136593824001</v>
      </c>
      <c r="U192" s="114">
        <v>3989.0833168152003</v>
      </c>
      <c r="V192" s="114">
        <v>4501.0099203820992</v>
      </c>
      <c r="W192" s="114">
        <v>4948.1581463700004</v>
      </c>
      <c r="X192" s="114">
        <v>6332.5354768037996</v>
      </c>
    </row>
    <row r="193" spans="1:24" ht="13.5">
      <c r="A193" s="43" t="s">
        <v>337</v>
      </c>
      <c r="B193" t="s">
        <v>87</v>
      </c>
      <c r="C193" s="114">
        <v>131.36475899999999</v>
      </c>
      <c r="D193" s="114">
        <v>185.57400100000001</v>
      </c>
      <c r="E193" s="114">
        <v>254.554891</v>
      </c>
      <c r="F193" s="114">
        <v>221.97492199999999</v>
      </c>
      <c r="G193" s="114">
        <v>259.771503</v>
      </c>
      <c r="H193" s="114">
        <v>329.15705500000001</v>
      </c>
      <c r="I193" s="114">
        <v>365.668948</v>
      </c>
      <c r="J193" s="114">
        <v>417.17828700000001</v>
      </c>
      <c r="K193" s="114">
        <v>473.24204400000002</v>
      </c>
      <c r="L193" s="114">
        <v>676.15748499999995</v>
      </c>
      <c r="M193" s="114">
        <v>811.39990799999998</v>
      </c>
      <c r="N193" s="114">
        <v>929.53787699999998</v>
      </c>
      <c r="O193" s="114">
        <v>1310.4875939999999</v>
      </c>
      <c r="P193" s="114">
        <v>1290.7032850000001</v>
      </c>
      <c r="Q193" s="114">
        <v>1457.9379499500001</v>
      </c>
      <c r="R193" s="114">
        <v>1618.17955992</v>
      </c>
      <c r="S193" s="114">
        <v>1753.5844716499998</v>
      </c>
      <c r="T193" s="114">
        <v>1918.05888779</v>
      </c>
      <c r="U193" s="114">
        <v>2351.5525512300001</v>
      </c>
      <c r="V193" s="114">
        <v>2462.1084538699997</v>
      </c>
      <c r="W193" s="114">
        <v>2503.73180963</v>
      </c>
      <c r="X193" s="114">
        <v>2999.3227041100004</v>
      </c>
    </row>
    <row r="194" spans="1:24" ht="13.5">
      <c r="A194" s="43" t="s">
        <v>338</v>
      </c>
      <c r="B194" t="s">
        <v>124</v>
      </c>
      <c r="C194" s="114">
        <v>11.908148000000001</v>
      </c>
      <c r="D194" s="114">
        <v>13.722975</v>
      </c>
      <c r="E194" s="114">
        <v>15.652882999999999</v>
      </c>
      <c r="F194" s="114">
        <v>18.049869000000001</v>
      </c>
      <c r="G194" s="114">
        <v>29.690570000000001</v>
      </c>
      <c r="H194" s="114">
        <v>38.943140999999997</v>
      </c>
      <c r="I194" s="114">
        <v>53.299855000000001</v>
      </c>
      <c r="J194" s="114">
        <v>72.228193000000005</v>
      </c>
      <c r="K194" s="114">
        <v>81.405400999999998</v>
      </c>
      <c r="L194" s="114">
        <v>92.333619000000013</v>
      </c>
      <c r="M194" s="114">
        <v>129.83328499999999</v>
      </c>
      <c r="N194" s="114">
        <v>224.558527</v>
      </c>
      <c r="O194" s="114">
        <v>278.25338500000004</v>
      </c>
      <c r="P194" s="114">
        <v>121.235848</v>
      </c>
      <c r="Q194" s="114">
        <v>127.29106723000001</v>
      </c>
      <c r="R194" s="114">
        <v>244.75037637599999</v>
      </c>
      <c r="S194" s="114">
        <v>752.33199318820004</v>
      </c>
      <c r="T194" s="114">
        <v>874.35806775230003</v>
      </c>
      <c r="U194" s="114">
        <v>992.62069474970008</v>
      </c>
      <c r="V194" s="114">
        <v>1154.3723335883999</v>
      </c>
      <c r="W194" s="114">
        <v>1717.24547723</v>
      </c>
      <c r="X194" s="114">
        <v>2766.3046281767997</v>
      </c>
    </row>
    <row r="195" spans="1:24" ht="13.5">
      <c r="A195" s="43" t="s">
        <v>339</v>
      </c>
      <c r="B195" t="s">
        <v>86</v>
      </c>
      <c r="C195" s="2">
        <f t="shared" ref="C195:S195" si="156">C192-C193-C194</f>
        <v>10.54074000000001</v>
      </c>
      <c r="D195" s="2">
        <f t="shared" si="156"/>
        <v>9.6626759999999958</v>
      </c>
      <c r="E195" s="2">
        <f t="shared" si="156"/>
        <v>6.858496999999975</v>
      </c>
      <c r="F195" s="2">
        <f t="shared" si="156"/>
        <v>21.913274000000001</v>
      </c>
      <c r="G195" s="2">
        <f t="shared" si="156"/>
        <v>19.318843999999991</v>
      </c>
      <c r="H195" s="2">
        <f t="shared" si="156"/>
        <v>23.675996000000026</v>
      </c>
      <c r="I195" s="2">
        <f t="shared" si="156"/>
        <v>12.453431999999999</v>
      </c>
      <c r="J195" s="2">
        <f t="shared" si="156"/>
        <v>26.930450000000036</v>
      </c>
      <c r="K195" s="2">
        <f t="shared" si="156"/>
        <v>35.293241000000009</v>
      </c>
      <c r="L195" s="2">
        <f t="shared" si="156"/>
        <v>98.167608999999956</v>
      </c>
      <c r="M195" s="2">
        <f t="shared" si="156"/>
        <v>66.134853999999962</v>
      </c>
      <c r="N195" s="2">
        <f t="shared" si="156"/>
        <v>118.00213299999987</v>
      </c>
      <c r="O195" s="2">
        <f t="shared" si="156"/>
        <v>205.0610309999999</v>
      </c>
      <c r="P195" s="2">
        <f t="shared" si="156"/>
        <v>230.14165400000005</v>
      </c>
      <c r="Q195" s="2">
        <f t="shared" si="156"/>
        <v>289.73233683999996</v>
      </c>
      <c r="R195" s="2">
        <f t="shared" si="156"/>
        <v>218.19881534739997</v>
      </c>
      <c r="S195" s="2">
        <f t="shared" si="156"/>
        <v>395.15551020170039</v>
      </c>
      <c r="T195" s="2">
        <f>T192-T193-T194</f>
        <v>462.89670384010014</v>
      </c>
      <c r="U195" s="2">
        <f t="shared" ref="U195:X195" si="157">U192-U193-U194</f>
        <v>644.91007083550016</v>
      </c>
      <c r="V195" s="2">
        <f t="shared" si="157"/>
        <v>884.52913292369954</v>
      </c>
      <c r="W195" s="2">
        <f t="shared" si="157"/>
        <v>727.18085951000035</v>
      </c>
      <c r="X195" s="2">
        <f t="shared" si="157"/>
        <v>566.90814451699953</v>
      </c>
    </row>
    <row r="196" spans="1:24" ht="13.5">
      <c r="A196" s="4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">
      <c r="A197" s="49" t="s">
        <v>275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R197" s="91"/>
    </row>
    <row r="198" spans="1:24" ht="13.5">
      <c r="A198" s="44" t="s">
        <v>370</v>
      </c>
      <c r="D198" s="2"/>
      <c r="E198" s="2"/>
      <c r="F198" s="2"/>
      <c r="G198" s="2"/>
      <c r="H198" s="2"/>
      <c r="I198" s="2"/>
      <c r="J198" s="2"/>
      <c r="K198" s="2"/>
      <c r="R198" s="91"/>
    </row>
    <row r="199" spans="1:24" ht="13.5">
      <c r="A199" s="45" t="s">
        <v>320</v>
      </c>
      <c r="C199" s="2">
        <v>38.300000000000011</v>
      </c>
      <c r="D199" s="2">
        <f t="shared" ref="D199:T200" si="158">D203-D209</f>
        <v>3.8000000000000114</v>
      </c>
      <c r="E199" s="2">
        <f t="shared" si="158"/>
        <v>-71.999999999999972</v>
      </c>
      <c r="F199" s="2">
        <f t="shared" si="158"/>
        <v>-211.10000000000002</v>
      </c>
      <c r="G199" s="2">
        <f t="shared" si="158"/>
        <v>-229.5</v>
      </c>
      <c r="H199" s="2">
        <f t="shared" si="158"/>
        <v>-218.70000000000002</v>
      </c>
      <c r="I199" s="2">
        <f t="shared" si="158"/>
        <v>-149.69999999999999</v>
      </c>
      <c r="J199" s="2">
        <f t="shared" si="158"/>
        <v>-134.69999999999999</v>
      </c>
      <c r="K199" s="2">
        <f t="shared" si="158"/>
        <v>-124.89999999999998</v>
      </c>
      <c r="L199" s="2">
        <f t="shared" si="158"/>
        <v>85.199999999999932</v>
      </c>
      <c r="M199" s="2">
        <f t="shared" si="158"/>
        <v>37.5</v>
      </c>
      <c r="N199" s="2">
        <f t="shared" si="158"/>
        <v>298.00000000000011</v>
      </c>
      <c r="O199" s="2">
        <f t="shared" si="158"/>
        <v>235.20000000000005</v>
      </c>
      <c r="P199" s="2">
        <f t="shared" si="158"/>
        <v>-102.80000000000018</v>
      </c>
      <c r="Q199" s="2">
        <f t="shared" si="158"/>
        <v>307.5</v>
      </c>
      <c r="R199" s="2">
        <f t="shared" si="158"/>
        <v>675.30000000000018</v>
      </c>
      <c r="S199" s="2">
        <f t="shared" si="158"/>
        <v>437.5</v>
      </c>
      <c r="T199" s="2">
        <f t="shared" si="158"/>
        <v>548.89999999999964</v>
      </c>
      <c r="U199" s="2">
        <f t="shared" ref="U199:V200" si="159">U203-U209</f>
        <v>682.30000000000018</v>
      </c>
      <c r="V199" s="2">
        <f t="shared" si="159"/>
        <v>459.30000000000018</v>
      </c>
      <c r="W199" s="2">
        <f t="shared" ref="W199:X199" si="160">W203-W209</f>
        <v>508.69999999999982</v>
      </c>
      <c r="X199" s="2">
        <f t="shared" si="160"/>
        <v>750.80000000000018</v>
      </c>
    </row>
    <row r="200" spans="1:24" ht="13.5">
      <c r="A200" s="45" t="s">
        <v>301</v>
      </c>
      <c r="C200" s="2">
        <v>74</v>
      </c>
      <c r="D200" s="2">
        <f t="shared" si="158"/>
        <v>-2.6999999999999886</v>
      </c>
      <c r="E200" s="2">
        <f t="shared" si="158"/>
        <v>-82.5</v>
      </c>
      <c r="F200" s="2">
        <f t="shared" si="158"/>
        <v>-215.89999999999998</v>
      </c>
      <c r="G200" s="2">
        <f t="shared" si="158"/>
        <v>-226</v>
      </c>
      <c r="H200" s="2">
        <f t="shared" si="158"/>
        <v>-207.10000000000002</v>
      </c>
      <c r="I200" s="2">
        <f t="shared" si="158"/>
        <v>-163.90000000000003</v>
      </c>
      <c r="J200" s="2">
        <f t="shared" si="158"/>
        <v>-151.5</v>
      </c>
      <c r="K200" s="2">
        <f t="shared" si="158"/>
        <v>-145.80000000000001</v>
      </c>
      <c r="L200" s="2">
        <f t="shared" si="158"/>
        <v>59.800000000000011</v>
      </c>
      <c r="M200" s="2">
        <f t="shared" si="158"/>
        <v>192</v>
      </c>
      <c r="N200" s="2">
        <f t="shared" si="158"/>
        <v>636</v>
      </c>
      <c r="O200" s="2">
        <f t="shared" si="158"/>
        <v>1093.6999999999998</v>
      </c>
      <c r="P200" s="2">
        <f t="shared" si="158"/>
        <v>1041.5</v>
      </c>
      <c r="Q200" s="2">
        <f t="shared" si="158"/>
        <v>1206.4000000000001</v>
      </c>
      <c r="R200" s="2">
        <f t="shared" si="158"/>
        <v>1398.5000000000002</v>
      </c>
      <c r="S200" s="2">
        <f t="shared" si="158"/>
        <v>2011.1</v>
      </c>
      <c r="T200" s="2">
        <f t="shared" si="158"/>
        <v>2295.4</v>
      </c>
      <c r="U200" s="2">
        <f t="shared" si="159"/>
        <v>2486.8000000000002</v>
      </c>
      <c r="V200" s="2">
        <f t="shared" si="159"/>
        <v>2449</v>
      </c>
      <c r="W200" s="2">
        <f t="shared" ref="W200:X200" si="161">W204-W210</f>
        <v>2302.1</v>
      </c>
      <c r="X200" s="2">
        <f t="shared" si="161"/>
        <v>2555.9</v>
      </c>
    </row>
    <row r="201" spans="1:24" ht="13.5">
      <c r="A201" s="45" t="s">
        <v>302</v>
      </c>
      <c r="C201" s="2">
        <v>-35.699999999999989</v>
      </c>
      <c r="D201" s="2">
        <f t="shared" ref="D201:T201" si="162">D207-D211</f>
        <v>6.5</v>
      </c>
      <c r="E201" s="2">
        <f t="shared" si="162"/>
        <v>10.500000000000028</v>
      </c>
      <c r="F201" s="2">
        <f t="shared" si="162"/>
        <v>4.7999999999999545</v>
      </c>
      <c r="G201" s="2">
        <f t="shared" si="162"/>
        <v>-3.5</v>
      </c>
      <c r="H201" s="2">
        <f t="shared" si="162"/>
        <v>-11.599999999999994</v>
      </c>
      <c r="I201" s="2">
        <f t="shared" si="162"/>
        <v>14.200000000000045</v>
      </c>
      <c r="J201" s="2">
        <f t="shared" si="162"/>
        <v>16.800000000000011</v>
      </c>
      <c r="K201" s="2">
        <f t="shared" si="162"/>
        <v>20.900000000000034</v>
      </c>
      <c r="L201" s="2">
        <f t="shared" si="162"/>
        <v>25.39999999999992</v>
      </c>
      <c r="M201" s="2">
        <f t="shared" si="162"/>
        <v>-154.5</v>
      </c>
      <c r="N201" s="2">
        <f t="shared" si="162"/>
        <v>-337.99999999999989</v>
      </c>
      <c r="O201" s="2">
        <f t="shared" si="162"/>
        <v>-858.5</v>
      </c>
      <c r="P201" s="2">
        <f t="shared" si="162"/>
        <v>-1144.3000000000002</v>
      </c>
      <c r="Q201" s="2">
        <f t="shared" si="162"/>
        <v>-898.90000000000009</v>
      </c>
      <c r="R201" s="2">
        <f t="shared" si="162"/>
        <v>-723.2</v>
      </c>
      <c r="S201" s="2">
        <f t="shared" si="162"/>
        <v>-1573.6</v>
      </c>
      <c r="T201" s="2">
        <f t="shared" si="162"/>
        <v>-1746.5000000000005</v>
      </c>
      <c r="U201" s="2">
        <f t="shared" ref="U201:V201" si="163">U207-U211</f>
        <v>-1804.5</v>
      </c>
      <c r="V201" s="2">
        <f t="shared" si="163"/>
        <v>-1989.6999999999998</v>
      </c>
      <c r="W201" s="2">
        <f t="shared" ref="W201:X201" si="164">W207-W211</f>
        <v>-1793.4</v>
      </c>
      <c r="X201" s="2">
        <f t="shared" si="164"/>
        <v>-1805.1</v>
      </c>
    </row>
    <row r="202" spans="1:24" ht="13.5">
      <c r="A202" s="43" t="s">
        <v>323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R202" s="91"/>
    </row>
    <row r="203" spans="1:24" ht="13.5">
      <c r="A203" s="45" t="s">
        <v>320</v>
      </c>
      <c r="C203" s="2">
        <v>207.3</v>
      </c>
      <c r="D203" s="2">
        <f t="shared" ref="D203:T203" si="165">ROUND(D167/D238,1)</f>
        <v>211.9</v>
      </c>
      <c r="E203" s="2">
        <f t="shared" si="165"/>
        <v>229.9</v>
      </c>
      <c r="F203" s="2">
        <f t="shared" si="165"/>
        <v>172.7</v>
      </c>
      <c r="G203" s="2">
        <f t="shared" si="165"/>
        <v>179.7</v>
      </c>
      <c r="H203" s="2">
        <f t="shared" si="165"/>
        <v>158.9</v>
      </c>
      <c r="I203" s="2">
        <f t="shared" si="165"/>
        <v>248</v>
      </c>
      <c r="J203" s="2">
        <f t="shared" si="165"/>
        <v>305.5</v>
      </c>
      <c r="K203" s="2">
        <f t="shared" si="165"/>
        <v>312.3</v>
      </c>
      <c r="L203" s="2">
        <f t="shared" si="165"/>
        <v>545.79999999999995</v>
      </c>
      <c r="M203" s="2">
        <f t="shared" si="165"/>
        <v>634.1</v>
      </c>
      <c r="N203" s="2">
        <f t="shared" si="165"/>
        <v>1156.9000000000001</v>
      </c>
      <c r="O203" s="2">
        <f t="shared" si="165"/>
        <v>1859</v>
      </c>
      <c r="P203" s="2">
        <f t="shared" si="165"/>
        <v>2215</v>
      </c>
      <c r="Q203" s="2">
        <f t="shared" si="165"/>
        <v>2706.3</v>
      </c>
      <c r="R203" s="2">
        <f t="shared" si="165"/>
        <v>3144.4</v>
      </c>
      <c r="S203" s="2">
        <f t="shared" si="165"/>
        <v>3371.3</v>
      </c>
      <c r="T203" s="2">
        <f t="shared" si="165"/>
        <v>3639.2</v>
      </c>
      <c r="U203" s="2">
        <f>ROUND(U167/U238,1)</f>
        <v>3770</v>
      </c>
      <c r="V203" s="2">
        <f>ROUND(V167/V238,1)</f>
        <v>3547.3</v>
      </c>
      <c r="W203" s="2">
        <f>ROUND(W167/W238,1)</f>
        <v>3795.6</v>
      </c>
      <c r="X203" s="2">
        <f>ROUND(X167/X238,1)</f>
        <v>4007.5</v>
      </c>
    </row>
    <row r="204" spans="1:24" ht="13.5">
      <c r="A204" s="45" t="s">
        <v>301</v>
      </c>
      <c r="C204" s="2">
        <v>193.5</v>
      </c>
      <c r="D204" s="2">
        <f t="shared" ref="D204:T204" si="166">ROUND(D182/D238,1)</f>
        <v>190.3</v>
      </c>
      <c r="E204" s="2">
        <f t="shared" si="166"/>
        <v>198.7</v>
      </c>
      <c r="F204" s="2">
        <f t="shared" si="166"/>
        <v>126.5</v>
      </c>
      <c r="G204" s="2">
        <f t="shared" si="166"/>
        <v>134.5</v>
      </c>
      <c r="H204" s="2">
        <f t="shared" si="166"/>
        <v>112</v>
      </c>
      <c r="I204" s="2">
        <f t="shared" si="166"/>
        <v>163.69999999999999</v>
      </c>
      <c r="J204" s="2">
        <f t="shared" si="166"/>
        <v>202.2</v>
      </c>
      <c r="K204" s="2">
        <f t="shared" si="166"/>
        <v>196.2</v>
      </c>
      <c r="L204" s="2">
        <f t="shared" si="166"/>
        <v>386.6</v>
      </c>
      <c r="M204" s="2">
        <f t="shared" si="166"/>
        <v>479.3</v>
      </c>
      <c r="N204" s="2">
        <f t="shared" si="166"/>
        <v>933.6</v>
      </c>
      <c r="O204" s="2">
        <f t="shared" si="166"/>
        <v>1412.6</v>
      </c>
      <c r="P204" s="2">
        <f t="shared" si="166"/>
        <v>1505</v>
      </c>
      <c r="Q204" s="2">
        <f t="shared" si="166"/>
        <v>2113.8000000000002</v>
      </c>
      <c r="R204" s="2">
        <f t="shared" si="166"/>
        <v>2268.8000000000002</v>
      </c>
      <c r="S204" s="2">
        <f t="shared" si="166"/>
        <v>2819.5</v>
      </c>
      <c r="T204" s="2">
        <f t="shared" si="166"/>
        <v>2873.8</v>
      </c>
      <c r="U204" s="2">
        <f t="shared" ref="U204:V204" si="167">ROUND(U182/U238,1)</f>
        <v>2824.3</v>
      </c>
      <c r="V204" s="2">
        <f t="shared" si="167"/>
        <v>2700.6</v>
      </c>
      <c r="W204" s="2">
        <f t="shared" ref="W204:X204" si="168">ROUND(W182/W238,1)</f>
        <v>2522.1</v>
      </c>
      <c r="X204" s="2">
        <f t="shared" si="168"/>
        <v>2756.5</v>
      </c>
    </row>
    <row r="205" spans="1:24" ht="13.5">
      <c r="A205" s="47" t="s">
        <v>333</v>
      </c>
      <c r="C205" s="2">
        <v>193.5</v>
      </c>
      <c r="D205" s="2">
        <f t="shared" ref="D205:T205" si="169">ROUND(D183/D238,1)</f>
        <v>190.3</v>
      </c>
      <c r="E205" s="2">
        <f t="shared" si="169"/>
        <v>198.3</v>
      </c>
      <c r="F205" s="2">
        <f t="shared" si="169"/>
        <v>126.5</v>
      </c>
      <c r="G205" s="2">
        <f t="shared" si="169"/>
        <v>134.5</v>
      </c>
      <c r="H205" s="2">
        <f t="shared" si="169"/>
        <v>112</v>
      </c>
      <c r="I205" s="2">
        <f t="shared" si="169"/>
        <v>161.9</v>
      </c>
      <c r="J205" s="2">
        <f t="shared" si="169"/>
        <v>202.2</v>
      </c>
      <c r="K205" s="2">
        <f t="shared" si="169"/>
        <v>196.2</v>
      </c>
      <c r="L205" s="2">
        <f t="shared" si="169"/>
        <v>386.6</v>
      </c>
      <c r="M205" s="2">
        <f t="shared" si="169"/>
        <v>478.6</v>
      </c>
      <c r="N205" s="2">
        <f t="shared" si="169"/>
        <v>930.8</v>
      </c>
      <c r="O205" s="2">
        <f t="shared" si="169"/>
        <v>1361.1</v>
      </c>
      <c r="P205" s="2">
        <f t="shared" si="169"/>
        <v>1480.1</v>
      </c>
      <c r="Q205" s="2">
        <f t="shared" si="169"/>
        <v>2110.4</v>
      </c>
      <c r="R205" s="2">
        <f t="shared" si="169"/>
        <v>2263.9</v>
      </c>
      <c r="S205" s="2">
        <f t="shared" si="169"/>
        <v>2818.2</v>
      </c>
      <c r="T205" s="2">
        <f t="shared" si="169"/>
        <v>2873</v>
      </c>
      <c r="U205" s="2">
        <f t="shared" ref="U205:V205" si="170">ROUND(U183/U238,1)</f>
        <v>2823.4</v>
      </c>
      <c r="V205" s="2">
        <f t="shared" si="170"/>
        <v>2699.1</v>
      </c>
      <c r="W205" s="2">
        <f t="shared" ref="W205:X205" si="171">ROUND(W183/W238,1)</f>
        <v>2520.6999999999998</v>
      </c>
      <c r="X205" s="2">
        <f t="shared" si="171"/>
        <v>2756.4</v>
      </c>
    </row>
    <row r="206" spans="1:24" ht="13.5">
      <c r="A206" s="47" t="s">
        <v>334</v>
      </c>
      <c r="C206" s="2">
        <v>0</v>
      </c>
      <c r="D206" s="2">
        <f t="shared" ref="D206:T206" si="172">D204-D205</f>
        <v>0</v>
      </c>
      <c r="E206" s="2">
        <f t="shared" si="172"/>
        <v>0.39999999999997726</v>
      </c>
      <c r="F206" s="2">
        <f t="shared" si="172"/>
        <v>0</v>
      </c>
      <c r="G206" s="2">
        <f t="shared" si="172"/>
        <v>0</v>
      </c>
      <c r="H206" s="2">
        <f t="shared" si="172"/>
        <v>0</v>
      </c>
      <c r="I206" s="2">
        <f t="shared" si="172"/>
        <v>1.7999999999999829</v>
      </c>
      <c r="J206" s="2">
        <f t="shared" si="172"/>
        <v>0</v>
      </c>
      <c r="K206" s="2">
        <f t="shared" si="172"/>
        <v>0</v>
      </c>
      <c r="L206" s="2">
        <f t="shared" si="172"/>
        <v>0</v>
      </c>
      <c r="M206" s="2">
        <f t="shared" si="172"/>
        <v>0.69999999999998863</v>
      </c>
      <c r="N206" s="2">
        <f t="shared" si="172"/>
        <v>2.8000000000000682</v>
      </c>
      <c r="O206" s="2">
        <f t="shared" si="172"/>
        <v>51.5</v>
      </c>
      <c r="P206" s="2">
        <f t="shared" si="172"/>
        <v>24.900000000000091</v>
      </c>
      <c r="Q206" s="2">
        <f t="shared" si="172"/>
        <v>3.4000000000000909</v>
      </c>
      <c r="R206" s="2">
        <f t="shared" si="172"/>
        <v>4.9000000000000909</v>
      </c>
      <c r="S206" s="2">
        <f t="shared" si="172"/>
        <v>1.3000000000001819</v>
      </c>
      <c r="T206" s="2">
        <f t="shared" si="172"/>
        <v>0.8000000000001819</v>
      </c>
      <c r="U206" s="2">
        <f t="shared" ref="U206:V206" si="173">U204-U205</f>
        <v>0.90000000000009095</v>
      </c>
      <c r="V206" s="2">
        <f t="shared" si="173"/>
        <v>1.5</v>
      </c>
      <c r="W206" s="2">
        <f t="shared" ref="W206:X206" si="174">W204-W205</f>
        <v>1.4000000000000909</v>
      </c>
      <c r="X206" s="2">
        <f t="shared" si="174"/>
        <v>9.9999999999909051E-2</v>
      </c>
    </row>
    <row r="207" spans="1:24" ht="13.5">
      <c r="A207" s="45" t="s">
        <v>302</v>
      </c>
      <c r="C207" s="2">
        <v>13.800000000000011</v>
      </c>
      <c r="D207" s="2">
        <f t="shared" ref="D207:T207" si="175">D203-D204</f>
        <v>21.599999999999994</v>
      </c>
      <c r="E207" s="2">
        <f t="shared" si="175"/>
        <v>31.200000000000017</v>
      </c>
      <c r="F207" s="2">
        <f t="shared" si="175"/>
        <v>46.199999999999989</v>
      </c>
      <c r="G207" s="2">
        <f t="shared" si="175"/>
        <v>45.199999999999989</v>
      </c>
      <c r="H207" s="2">
        <f t="shared" si="175"/>
        <v>46.900000000000006</v>
      </c>
      <c r="I207" s="2">
        <f t="shared" si="175"/>
        <v>84.300000000000011</v>
      </c>
      <c r="J207" s="2">
        <f t="shared" si="175"/>
        <v>103.30000000000001</v>
      </c>
      <c r="K207" s="2">
        <f t="shared" si="175"/>
        <v>116.10000000000002</v>
      </c>
      <c r="L207" s="2">
        <f t="shared" si="175"/>
        <v>159.19999999999993</v>
      </c>
      <c r="M207" s="2">
        <f t="shared" si="175"/>
        <v>154.80000000000001</v>
      </c>
      <c r="N207" s="2">
        <f t="shared" si="175"/>
        <v>223.30000000000007</v>
      </c>
      <c r="O207" s="2">
        <f t="shared" si="175"/>
        <v>446.40000000000009</v>
      </c>
      <c r="P207" s="2">
        <f t="shared" si="175"/>
        <v>710</v>
      </c>
      <c r="Q207" s="2">
        <f t="shared" si="175"/>
        <v>592.5</v>
      </c>
      <c r="R207" s="2">
        <f t="shared" si="175"/>
        <v>875.59999999999991</v>
      </c>
      <c r="S207" s="2">
        <f t="shared" si="175"/>
        <v>551.80000000000018</v>
      </c>
      <c r="T207" s="2">
        <f t="shared" si="175"/>
        <v>765.39999999999964</v>
      </c>
      <c r="U207" s="2">
        <f t="shared" ref="U207:V207" si="176">U203-U204</f>
        <v>945.69999999999982</v>
      </c>
      <c r="V207" s="2">
        <f t="shared" si="176"/>
        <v>846.70000000000027</v>
      </c>
      <c r="W207" s="2">
        <f t="shared" ref="W207:X207" si="177">W203-W204</f>
        <v>1273.5</v>
      </c>
      <c r="X207" s="2">
        <f t="shared" si="177"/>
        <v>1251</v>
      </c>
    </row>
    <row r="208" spans="1:24" ht="13.5">
      <c r="A208" s="43" t="s">
        <v>324</v>
      </c>
      <c r="C208" s="2"/>
      <c r="D208" s="2"/>
      <c r="E208" s="2"/>
      <c r="F208" s="2"/>
      <c r="G208" s="2"/>
      <c r="H208" s="2"/>
      <c r="I208" s="2"/>
      <c r="J208" s="2"/>
      <c r="K208" s="2"/>
      <c r="L208" s="2"/>
      <c r="R208" s="91"/>
    </row>
    <row r="209" spans="1:26" ht="13.5">
      <c r="A209" s="45" t="s">
        <v>320</v>
      </c>
      <c r="C209" s="2">
        <v>169</v>
      </c>
      <c r="D209" s="2">
        <f t="shared" ref="D209:T209" si="178">ROUND(D168/D238,1)</f>
        <v>208.1</v>
      </c>
      <c r="E209" s="2">
        <f t="shared" si="178"/>
        <v>301.89999999999998</v>
      </c>
      <c r="F209" s="2">
        <f t="shared" si="178"/>
        <v>383.8</v>
      </c>
      <c r="G209" s="2">
        <f t="shared" si="178"/>
        <v>409.2</v>
      </c>
      <c r="H209" s="2">
        <f t="shared" si="178"/>
        <v>377.6</v>
      </c>
      <c r="I209" s="2">
        <f t="shared" si="178"/>
        <v>397.7</v>
      </c>
      <c r="J209" s="2">
        <f t="shared" si="178"/>
        <v>440.2</v>
      </c>
      <c r="K209" s="2">
        <f t="shared" si="178"/>
        <v>437.2</v>
      </c>
      <c r="L209" s="2">
        <f t="shared" si="178"/>
        <v>460.6</v>
      </c>
      <c r="M209" s="2">
        <f t="shared" si="178"/>
        <v>596.6</v>
      </c>
      <c r="N209" s="2">
        <f t="shared" si="178"/>
        <v>858.9</v>
      </c>
      <c r="O209" s="2">
        <f t="shared" si="178"/>
        <v>1623.8</v>
      </c>
      <c r="P209" s="2">
        <f t="shared" si="178"/>
        <v>2317.8000000000002</v>
      </c>
      <c r="Q209" s="2">
        <f t="shared" si="178"/>
        <v>2398.8000000000002</v>
      </c>
      <c r="R209" s="2">
        <f t="shared" si="178"/>
        <v>2469.1</v>
      </c>
      <c r="S209" s="2">
        <f t="shared" si="178"/>
        <v>2933.8</v>
      </c>
      <c r="T209" s="2">
        <f t="shared" si="178"/>
        <v>3090.3</v>
      </c>
      <c r="U209" s="2">
        <f t="shared" ref="U209:V209" si="179">ROUND(U168/U238,1)</f>
        <v>3087.7</v>
      </c>
      <c r="V209" s="2">
        <f t="shared" si="179"/>
        <v>3088</v>
      </c>
      <c r="W209" s="2">
        <f t="shared" ref="W209:X209" si="180">ROUND(W168/W238,1)</f>
        <v>3286.9</v>
      </c>
      <c r="X209" s="2">
        <f t="shared" si="180"/>
        <v>3256.7</v>
      </c>
    </row>
    <row r="210" spans="1:26" ht="13.5">
      <c r="A210" s="45" t="s">
        <v>301</v>
      </c>
      <c r="C210" s="2">
        <v>119.5</v>
      </c>
      <c r="D210" s="2">
        <f t="shared" ref="D210:T210" si="181">ROUND(D185/D238,1)</f>
        <v>193</v>
      </c>
      <c r="E210" s="2">
        <f t="shared" si="181"/>
        <v>281.2</v>
      </c>
      <c r="F210" s="2">
        <f t="shared" si="181"/>
        <v>342.4</v>
      </c>
      <c r="G210" s="2">
        <f t="shared" si="181"/>
        <v>360.5</v>
      </c>
      <c r="H210" s="2">
        <f t="shared" si="181"/>
        <v>319.10000000000002</v>
      </c>
      <c r="I210" s="2">
        <f t="shared" si="181"/>
        <v>327.60000000000002</v>
      </c>
      <c r="J210" s="2">
        <f t="shared" si="181"/>
        <v>353.7</v>
      </c>
      <c r="K210" s="2">
        <f t="shared" si="181"/>
        <v>342</v>
      </c>
      <c r="L210" s="2">
        <f t="shared" si="181"/>
        <v>326.8</v>
      </c>
      <c r="M210" s="2">
        <f t="shared" si="181"/>
        <v>287.3</v>
      </c>
      <c r="N210" s="2">
        <f t="shared" si="181"/>
        <v>297.60000000000002</v>
      </c>
      <c r="O210" s="2">
        <f t="shared" si="181"/>
        <v>318.89999999999998</v>
      </c>
      <c r="P210" s="2">
        <f t="shared" si="181"/>
        <v>463.5</v>
      </c>
      <c r="Q210" s="2">
        <f t="shared" si="181"/>
        <v>907.4</v>
      </c>
      <c r="R210" s="2">
        <f t="shared" si="181"/>
        <v>870.3</v>
      </c>
      <c r="S210" s="2">
        <f t="shared" si="181"/>
        <v>808.4</v>
      </c>
      <c r="T210" s="2">
        <f t="shared" si="181"/>
        <v>578.4</v>
      </c>
      <c r="U210" s="2">
        <f t="shared" ref="U210:V210" si="182">ROUND(U185/U238,1)</f>
        <v>337.5</v>
      </c>
      <c r="V210" s="2">
        <f t="shared" si="182"/>
        <v>251.6</v>
      </c>
      <c r="W210" s="2">
        <f t="shared" ref="W210:X210" si="183">ROUND(W185/W238,1)</f>
        <v>220</v>
      </c>
      <c r="X210" s="2">
        <f t="shared" si="183"/>
        <v>200.6</v>
      </c>
    </row>
    <row r="211" spans="1:26" ht="13.5">
      <c r="A211" s="45" t="s">
        <v>302</v>
      </c>
      <c r="C211" s="2">
        <v>49.5</v>
      </c>
      <c r="D211" s="2">
        <f t="shared" ref="D211:T211" si="184">D209-D210</f>
        <v>15.099999999999994</v>
      </c>
      <c r="E211" s="2">
        <f t="shared" si="184"/>
        <v>20.699999999999989</v>
      </c>
      <c r="F211" s="2">
        <f t="shared" si="184"/>
        <v>41.400000000000034</v>
      </c>
      <c r="G211" s="2">
        <f t="shared" si="184"/>
        <v>48.699999999999989</v>
      </c>
      <c r="H211" s="2">
        <f t="shared" si="184"/>
        <v>58.5</v>
      </c>
      <c r="I211" s="2">
        <f t="shared" si="184"/>
        <v>70.099999999999966</v>
      </c>
      <c r="J211" s="2">
        <f t="shared" si="184"/>
        <v>86.5</v>
      </c>
      <c r="K211" s="2">
        <f t="shared" si="184"/>
        <v>95.199999999999989</v>
      </c>
      <c r="L211" s="2">
        <f t="shared" si="184"/>
        <v>133.80000000000001</v>
      </c>
      <c r="M211" s="2">
        <f t="shared" si="184"/>
        <v>309.3</v>
      </c>
      <c r="N211" s="2">
        <f t="shared" si="184"/>
        <v>561.29999999999995</v>
      </c>
      <c r="O211" s="2">
        <f t="shared" si="184"/>
        <v>1304.9000000000001</v>
      </c>
      <c r="P211" s="2">
        <f t="shared" si="184"/>
        <v>1854.3000000000002</v>
      </c>
      <c r="Q211" s="2">
        <f t="shared" si="184"/>
        <v>1491.4</v>
      </c>
      <c r="R211" s="2">
        <f t="shared" si="184"/>
        <v>1598.8</v>
      </c>
      <c r="S211" s="2">
        <f t="shared" si="184"/>
        <v>2125.4</v>
      </c>
      <c r="T211" s="2">
        <f t="shared" si="184"/>
        <v>2511.9</v>
      </c>
      <c r="U211" s="2">
        <f t="shared" ref="U211:V211" si="185">U209-U210</f>
        <v>2750.2</v>
      </c>
      <c r="V211" s="2">
        <f t="shared" si="185"/>
        <v>2836.4</v>
      </c>
      <c r="W211" s="2">
        <f t="shared" ref="W211:X211" si="186">W209-W210</f>
        <v>3066.9</v>
      </c>
      <c r="X211" s="2">
        <f t="shared" si="186"/>
        <v>3056.1</v>
      </c>
    </row>
    <row r="212" spans="1:26" ht="13.5">
      <c r="A212" s="44" t="s">
        <v>371</v>
      </c>
      <c r="C212" s="2">
        <v>-15.304443000000006</v>
      </c>
      <c r="D212" s="2">
        <f t="shared" ref="D212:T212" si="187">D170-D187</f>
        <v>-11.008931000000018</v>
      </c>
      <c r="E212" s="2">
        <f t="shared" si="187"/>
        <v>-3.3989109999999982</v>
      </c>
      <c r="F212" s="2">
        <f t="shared" si="187"/>
        <v>-14.408771000000002</v>
      </c>
      <c r="G212" s="2">
        <f t="shared" si="187"/>
        <v>-15.030361000000084</v>
      </c>
      <c r="H212" s="2">
        <f t="shared" si="187"/>
        <v>-13.333047000000079</v>
      </c>
      <c r="I212" s="2">
        <f t="shared" si="187"/>
        <v>-15.740731999999866</v>
      </c>
      <c r="J212" s="2">
        <f t="shared" si="187"/>
        <v>-43.877116999999998</v>
      </c>
      <c r="K212" s="2">
        <f t="shared" si="187"/>
        <v>-20.395622000000003</v>
      </c>
      <c r="L212" s="2">
        <f t="shared" si="187"/>
        <v>14.118845000000078</v>
      </c>
      <c r="M212" s="2">
        <f t="shared" si="187"/>
        <v>-13.295625389999941</v>
      </c>
      <c r="N212" s="2">
        <f t="shared" si="187"/>
        <v>6.1809160999999904</v>
      </c>
      <c r="O212" s="2">
        <f t="shared" si="187"/>
        <v>-35.96456199000005</v>
      </c>
      <c r="P212" s="2">
        <f t="shared" si="187"/>
        <v>-53.009293990000003</v>
      </c>
      <c r="Q212" s="2">
        <f t="shared" si="187"/>
        <v>106.84520939449993</v>
      </c>
      <c r="R212" s="2">
        <f t="shared" si="187"/>
        <v>272.0114732321</v>
      </c>
      <c r="S212" s="2">
        <f t="shared" si="187"/>
        <v>196.68150785929998</v>
      </c>
      <c r="T212" s="2">
        <f t="shared" si="187"/>
        <v>339.94802126579998</v>
      </c>
      <c r="U212" s="2">
        <f t="shared" ref="U212:V212" si="188">U170-U187</f>
        <v>556.06975707610025</v>
      </c>
      <c r="V212" s="2">
        <f t="shared" si="188"/>
        <v>794.22146829760004</v>
      </c>
      <c r="W212" s="2">
        <f t="shared" ref="W212:X212" si="189">W170-W187</f>
        <v>1102.8282074635588</v>
      </c>
      <c r="X212" s="2">
        <f t="shared" si="189"/>
        <v>1438.6949972202272</v>
      </c>
    </row>
    <row r="213" spans="1:26" ht="13.5">
      <c r="A213" s="4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6" ht="15">
      <c r="A214" s="1" t="s">
        <v>372</v>
      </c>
      <c r="C214" s="77"/>
      <c r="D214" s="77"/>
      <c r="E214" s="77"/>
      <c r="F214" s="77"/>
      <c r="G214" s="77"/>
      <c r="H214" s="77"/>
      <c r="I214" s="77"/>
      <c r="J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</row>
    <row r="215" spans="1:26" ht="13.5">
      <c r="A215" s="42"/>
      <c r="C215" s="18"/>
      <c r="D215" s="18"/>
      <c r="E215" s="18"/>
      <c r="F215" s="18"/>
      <c r="G215" s="18"/>
      <c r="H215" s="18"/>
      <c r="I215" s="18"/>
      <c r="J215" s="18"/>
      <c r="K215" s="18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</row>
    <row r="216" spans="1:26" ht="13.5">
      <c r="A216" s="42" t="s">
        <v>373</v>
      </c>
      <c r="B216" t="s">
        <v>89</v>
      </c>
      <c r="C216" s="116">
        <v>0.49846701668159088</v>
      </c>
      <c r="D216" s="116">
        <v>0.69481563949537428</v>
      </c>
      <c r="E216" s="116">
        <v>0.74406762554150574</v>
      </c>
      <c r="F216" s="116">
        <v>0.77056558791764085</v>
      </c>
      <c r="G216" s="116">
        <v>0.91814239944579679</v>
      </c>
      <c r="H216" s="116">
        <v>0.95522221415001585</v>
      </c>
      <c r="I216" s="116">
        <v>1</v>
      </c>
      <c r="J216" s="116">
        <v>1.0557938329472449</v>
      </c>
      <c r="K216" s="116">
        <v>1.1063167852455784</v>
      </c>
      <c r="L216" s="116">
        <v>1.1688934297641524</v>
      </c>
      <c r="M216" s="116">
        <v>1.2652928225948961</v>
      </c>
      <c r="N216" s="116">
        <v>1.3812057356672653</v>
      </c>
      <c r="O216" s="116">
        <v>1.5088970917477156</v>
      </c>
      <c r="P216" s="116">
        <v>1.6597791015477183</v>
      </c>
      <c r="Q216" s="116">
        <v>1.6884520821303322</v>
      </c>
      <c r="R216" s="116">
        <v>1.8085178008801335</v>
      </c>
      <c r="S216" s="116">
        <v>1.96303813859471</v>
      </c>
      <c r="T216" s="116">
        <v>1.9445010050962694</v>
      </c>
      <c r="U216" s="116">
        <v>1.9345204079108966</v>
      </c>
      <c r="V216" s="116">
        <v>1.9939127825345753</v>
      </c>
      <c r="W216" s="116">
        <v>2.073762483127759</v>
      </c>
      <c r="X216" s="116">
        <v>2.1180139544093008</v>
      </c>
    </row>
    <row r="217" spans="1:26" ht="13.5">
      <c r="A217" s="43" t="s">
        <v>374</v>
      </c>
      <c r="B217" t="s">
        <v>95</v>
      </c>
      <c r="C217" s="18">
        <v>1.6271722102143706</v>
      </c>
      <c r="D217" s="18">
        <f t="shared" ref="D217:T217" si="190">D216/C216-1</f>
        <v>0.39390494504715923</v>
      </c>
      <c r="E217" s="18">
        <f t="shared" si="190"/>
        <v>7.0884970410139081E-2</v>
      </c>
      <c r="F217" s="18">
        <f t="shared" si="190"/>
        <v>3.5612303863981287E-2</v>
      </c>
      <c r="G217" s="18">
        <f t="shared" si="190"/>
        <v>0.19151752147012457</v>
      </c>
      <c r="H217" s="18">
        <f t="shared" si="190"/>
        <v>4.0385690418611508E-2</v>
      </c>
      <c r="I217" s="18">
        <f t="shared" si="190"/>
        <v>4.6876826341218036E-2</v>
      </c>
      <c r="J217" s="18">
        <f t="shared" si="190"/>
        <v>5.5793832947244937E-2</v>
      </c>
      <c r="K217" s="18">
        <f t="shared" si="190"/>
        <v>4.7853047367494961E-2</v>
      </c>
      <c r="L217" s="18">
        <f t="shared" si="190"/>
        <v>5.6563043563226278E-2</v>
      </c>
      <c r="M217" s="18">
        <f t="shared" si="190"/>
        <v>8.247064306811458E-2</v>
      </c>
      <c r="N217" s="18">
        <f t="shared" si="190"/>
        <v>9.1609555513523011E-2</v>
      </c>
      <c r="O217" s="18">
        <f t="shared" si="190"/>
        <v>9.2449193326555434E-2</v>
      </c>
      <c r="P217" s="18">
        <f t="shared" si="190"/>
        <v>9.9994897349321654E-2</v>
      </c>
      <c r="Q217" s="18">
        <f t="shared" si="190"/>
        <v>1.7275178700512983E-2</v>
      </c>
      <c r="R217" s="18">
        <f t="shared" si="190"/>
        <v>7.1109935556070702E-2</v>
      </c>
      <c r="S217" s="18">
        <f t="shared" si="190"/>
        <v>8.5440318939286941E-2</v>
      </c>
      <c r="T217" s="18">
        <f t="shared" si="190"/>
        <v>-9.4430837251643363E-3</v>
      </c>
      <c r="U217" s="18">
        <f>U216/T216-1</f>
        <v>-5.1327292499283583E-3</v>
      </c>
      <c r="V217" s="18">
        <f>V216/U216-1</f>
        <v>3.0701343020628435E-2</v>
      </c>
      <c r="W217" s="18">
        <f>W216/V216-1</f>
        <v>4.0046736894721269E-2</v>
      </c>
      <c r="X217" s="18">
        <f>X216/W216-1</f>
        <v>2.1338736543637049E-2</v>
      </c>
    </row>
    <row r="218" spans="1:26" ht="13.5">
      <c r="A218" s="42" t="s">
        <v>375</v>
      </c>
      <c r="B218" t="s">
        <v>90</v>
      </c>
      <c r="C218" s="116">
        <v>0.63065476663419462</v>
      </c>
      <c r="D218" s="116">
        <v>0.71748178874395763</v>
      </c>
      <c r="E218" s="116">
        <v>0.7695596769228209</v>
      </c>
      <c r="F218" s="116">
        <v>0.85162849160506116</v>
      </c>
      <c r="G218" s="116">
        <v>0.94436218142303108</v>
      </c>
      <c r="H218" s="116">
        <v>0.98816770357841921</v>
      </c>
      <c r="I218" s="116">
        <v>1.0217933519558895</v>
      </c>
      <c r="J218" s="116">
        <v>1.0772033960247416</v>
      </c>
      <c r="K218" s="116">
        <v>1.1520978506421355</v>
      </c>
      <c r="L218" s="116">
        <v>1.2383107308695471</v>
      </c>
      <c r="M218" s="116">
        <v>1.3148257327150676</v>
      </c>
      <c r="N218" s="116">
        <v>1.430241507833963</v>
      </c>
      <c r="O218" s="116">
        <v>1.5872066663759794</v>
      </c>
      <c r="P218" s="116">
        <v>1.6752608716139197</v>
      </c>
      <c r="Q218" s="116">
        <v>1.7252880761280489</v>
      </c>
      <c r="R218" s="116">
        <v>1.91923022501352</v>
      </c>
      <c r="S218" s="116">
        <v>1.9584190018051275</v>
      </c>
      <c r="T218" s="116">
        <v>1.9315073602621871</v>
      </c>
      <c r="U218" s="116">
        <v>1.9773297517116246</v>
      </c>
      <c r="V218" s="116">
        <v>2.0159199120368556</v>
      </c>
      <c r="W218" s="116">
        <v>2.1142855842713844</v>
      </c>
      <c r="X218" s="116">
        <v>2.1530190089568855</v>
      </c>
    </row>
    <row r="219" spans="1:26" ht="13.5">
      <c r="A219" s="43" t="s">
        <v>376</v>
      </c>
      <c r="B219" s="86" t="s">
        <v>204</v>
      </c>
      <c r="C219" s="18">
        <v>0.57384830797340847</v>
      </c>
      <c r="D219" s="18">
        <f t="shared" ref="D219:T219" si="191">D218/C218-1</f>
        <v>0.13767758003821795</v>
      </c>
      <c r="E219" s="18">
        <f t="shared" si="191"/>
        <v>7.2584264849470559E-2</v>
      </c>
      <c r="F219" s="18">
        <f t="shared" si="191"/>
        <v>0.10664386030515849</v>
      </c>
      <c r="G219" s="18">
        <f t="shared" si="191"/>
        <v>0.10888983956278286</v>
      </c>
      <c r="H219" s="18">
        <f t="shared" si="191"/>
        <v>4.6386357921892829E-2</v>
      </c>
      <c r="I219" s="18">
        <f t="shared" si="191"/>
        <v>3.4028281085996648E-2</v>
      </c>
      <c r="J219" s="18">
        <f t="shared" si="191"/>
        <v>5.4228229184294152E-2</v>
      </c>
      <c r="K219" s="18">
        <f t="shared" si="191"/>
        <v>6.9526753158949184E-2</v>
      </c>
      <c r="L219" s="18">
        <f t="shared" si="191"/>
        <v>7.4831213494027216E-2</v>
      </c>
      <c r="M219" s="18">
        <f t="shared" si="191"/>
        <v>6.1789823780168174E-2</v>
      </c>
      <c r="N219" s="18">
        <f t="shared" si="191"/>
        <v>8.7780283156282612E-2</v>
      </c>
      <c r="O219" s="18">
        <f t="shared" si="191"/>
        <v>0.10974731028449392</v>
      </c>
      <c r="P219" s="18">
        <f t="shared" si="191"/>
        <v>5.5477466862580593E-2</v>
      </c>
      <c r="Q219" s="18">
        <f t="shared" si="191"/>
        <v>2.9862336882454432E-2</v>
      </c>
      <c r="R219" s="18">
        <f t="shared" si="191"/>
        <v>0.11241145845088241</v>
      </c>
      <c r="S219" s="18">
        <f t="shared" si="191"/>
        <v>2.0419007725522631E-2</v>
      </c>
      <c r="T219" s="18">
        <f t="shared" si="191"/>
        <v>-1.3741513699640051E-2</v>
      </c>
      <c r="U219" s="18">
        <f>U218/T218-1</f>
        <v>2.3723643198138022E-2</v>
      </c>
      <c r="V219" s="18">
        <f>V218/U218-1</f>
        <v>1.9516299844184459E-2</v>
      </c>
      <c r="W219" s="18">
        <f>W218/V218-1</f>
        <v>4.8794434564189304E-2</v>
      </c>
      <c r="X219" s="18">
        <f>X218/W218-1</f>
        <v>1.831986415347453E-2</v>
      </c>
    </row>
    <row r="220" spans="1:26" ht="13.5">
      <c r="A220" s="42" t="s">
        <v>377</v>
      </c>
      <c r="B220" t="s">
        <v>123</v>
      </c>
      <c r="C220" s="116">
        <v>0.51722250253168534</v>
      </c>
      <c r="D220" s="116">
        <v>0.72518861888803798</v>
      </c>
      <c r="E220" s="116">
        <v>0.7726012987678984</v>
      </c>
      <c r="F220" s="116">
        <v>0.82619070463627775</v>
      </c>
      <c r="G220" s="116">
        <v>0.90655106972687927</v>
      </c>
      <c r="H220" s="116">
        <v>0.94897435506848948</v>
      </c>
      <c r="I220" s="116">
        <v>1</v>
      </c>
      <c r="J220" s="116">
        <v>1.059196597309207</v>
      </c>
      <c r="K220" s="116">
        <v>1.0954694886919842</v>
      </c>
      <c r="L220" s="116">
        <v>1.1871330238462277</v>
      </c>
      <c r="M220" s="116">
        <v>1.2812391663917897</v>
      </c>
      <c r="N220" s="116">
        <v>1.3899482933842806</v>
      </c>
      <c r="O220" s="116">
        <v>1.5214842201295626</v>
      </c>
      <c r="P220" s="116">
        <v>1.664314701833266</v>
      </c>
      <c r="Q220" s="116">
        <v>1.6303027493278084</v>
      </c>
      <c r="R220" s="116">
        <v>1.7704547039971288</v>
      </c>
      <c r="S220" s="116">
        <v>1.9384810769301313</v>
      </c>
      <c r="T220" s="116">
        <v>1.9583249724262035</v>
      </c>
      <c r="U220" s="116">
        <v>1.9446592252500616</v>
      </c>
      <c r="V220" s="116">
        <v>2.0181767537665065</v>
      </c>
      <c r="W220" s="116">
        <v>2.137001174598776</v>
      </c>
      <c r="X220" s="116">
        <v>2.2265234788472572</v>
      </c>
    </row>
    <row r="221" spans="1:26" ht="13.5">
      <c r="A221" s="43" t="s">
        <v>378</v>
      </c>
      <c r="B221" t="s">
        <v>97</v>
      </c>
      <c r="C221" s="18">
        <v>1.6223308118862589</v>
      </c>
      <c r="D221" s="18">
        <f t="shared" ref="D221:T221" si="192">D220/C220-1</f>
        <v>0.402082498998799</v>
      </c>
      <c r="E221" s="18">
        <f t="shared" si="192"/>
        <v>6.5379790367587676E-2</v>
      </c>
      <c r="F221" s="18">
        <f t="shared" si="192"/>
        <v>6.9362303627809929E-2</v>
      </c>
      <c r="G221" s="18">
        <f t="shared" si="192"/>
        <v>9.7266121053709131E-2</v>
      </c>
      <c r="H221" s="18">
        <f t="shared" si="192"/>
        <v>4.6796354621688518E-2</v>
      </c>
      <c r="I221" s="18">
        <f t="shared" si="192"/>
        <v>5.3769255890827372E-2</v>
      </c>
      <c r="J221" s="18">
        <f t="shared" si="192"/>
        <v>5.9196597309207011E-2</v>
      </c>
      <c r="K221" s="18">
        <f t="shared" si="192"/>
        <v>3.4245664567772671E-2</v>
      </c>
      <c r="L221" s="18">
        <f t="shared" si="192"/>
        <v>8.3675114734315326E-2</v>
      </c>
      <c r="M221" s="18">
        <f t="shared" si="192"/>
        <v>7.9271775492071539E-2</v>
      </c>
      <c r="N221" s="18">
        <f t="shared" si="192"/>
        <v>8.4846865319170961E-2</v>
      </c>
      <c r="O221" s="18">
        <f t="shared" si="192"/>
        <v>9.4633683404880653E-2</v>
      </c>
      <c r="P221" s="18">
        <f t="shared" si="192"/>
        <v>9.3875756195184623E-2</v>
      </c>
      <c r="Q221" s="18">
        <f t="shared" si="192"/>
        <v>-2.0436010369909607E-2</v>
      </c>
      <c r="R221" s="18">
        <f t="shared" si="192"/>
        <v>8.5966827159622117E-2</v>
      </c>
      <c r="S221" s="18">
        <f t="shared" si="192"/>
        <v>9.4905773388978432E-2</v>
      </c>
      <c r="T221" s="18">
        <f t="shared" si="192"/>
        <v>1.0236827035473572E-2</v>
      </c>
      <c r="U221" s="18">
        <f>U220/T220-1</f>
        <v>-6.978283670258878E-3</v>
      </c>
      <c r="V221" s="18">
        <f>V220/U220-1</f>
        <v>3.7804838792252271E-2</v>
      </c>
      <c r="W221" s="18">
        <f>W220/V220-1</f>
        <v>5.8877113023182215E-2</v>
      </c>
      <c r="X221" s="18">
        <f>X220/W220-1</f>
        <v>4.1891555939499669E-2</v>
      </c>
      <c r="Y221" s="18"/>
      <c r="Z221" s="18"/>
    </row>
    <row r="222" spans="1:26" ht="13.5">
      <c r="A222" s="42" t="s">
        <v>276</v>
      </c>
      <c r="B222" t="s">
        <v>104</v>
      </c>
      <c r="C222" s="18">
        <v>2.6084407971864065E-2</v>
      </c>
      <c r="D222" s="18">
        <f t="shared" ref="D222:S222" si="193">D32/C32-1</f>
        <v>0.10496298396815851</v>
      </c>
      <c r="E222" s="18">
        <f t="shared" si="193"/>
        <v>0.10519039598065394</v>
      </c>
      <c r="F222" s="18">
        <f t="shared" si="193"/>
        <v>3.1049044635232725E-2</v>
      </c>
      <c r="G222" s="18">
        <f t="shared" si="193"/>
        <v>2.8692566559259891E-2</v>
      </c>
      <c r="H222" s="18">
        <f t="shared" si="193"/>
        <v>1.8383411466728949E-2</v>
      </c>
      <c r="I222" s="18">
        <f t="shared" si="193"/>
        <v>4.8054517419090503E-2</v>
      </c>
      <c r="J222" s="18">
        <f t="shared" si="193"/>
        <v>5.4738393934931073E-2</v>
      </c>
      <c r="K222" s="18">
        <f t="shared" si="193"/>
        <v>0.11058101011804911</v>
      </c>
      <c r="L222" s="18">
        <f t="shared" si="193"/>
        <v>5.8573339249901712E-2</v>
      </c>
      <c r="M222" s="18">
        <f t="shared" si="193"/>
        <v>9.5996366233887409E-2</v>
      </c>
      <c r="N222" s="18">
        <f t="shared" si="193"/>
        <v>9.3834821334065843E-2</v>
      </c>
      <c r="O222" s="18">
        <f t="shared" si="193"/>
        <v>0.12579578861486684</v>
      </c>
      <c r="P222" s="18">
        <f t="shared" si="193"/>
        <v>2.6131987749369756E-2</v>
      </c>
      <c r="Q222" s="18">
        <f t="shared" si="193"/>
        <v>-3.7414096408482256E-2</v>
      </c>
      <c r="R222" s="18">
        <f t="shared" si="193"/>
        <v>6.2011309605470188E-2</v>
      </c>
      <c r="S222" s="18">
        <f t="shared" si="193"/>
        <v>7.1854315089858734E-2</v>
      </c>
      <c r="T222" s="18">
        <f>T32/S32-1</f>
        <v>6.4005183016554223E-2</v>
      </c>
      <c r="U222" s="18">
        <f>U32/T32-1</f>
        <v>3.3199310024192075E-2</v>
      </c>
      <c r="V222" s="18">
        <f>V32/U32-1</f>
        <v>4.6233315255198359E-2</v>
      </c>
      <c r="W222" s="18">
        <f>W32/V32-1</f>
        <v>2.8794005159750835E-2</v>
      </c>
      <c r="X222" s="18">
        <f>X32/W32-1</f>
        <v>2.8489733760251656E-2</v>
      </c>
      <c r="Z222" s="91"/>
    </row>
    <row r="223" spans="1:26" ht="13.5">
      <c r="A223" s="42" t="s">
        <v>379</v>
      </c>
      <c r="B223" t="s">
        <v>122</v>
      </c>
      <c r="C223" s="18">
        <f t="shared" ref="C223:S223" si="194">C14/C29</f>
        <v>0.46661048443653491</v>
      </c>
      <c r="D223" s="18">
        <f t="shared" si="194"/>
        <v>0.62469319887881425</v>
      </c>
      <c r="E223" s="18">
        <f t="shared" si="194"/>
        <v>0.69100206950854026</v>
      </c>
      <c r="F223" s="18">
        <f t="shared" si="194"/>
        <v>0.67263934979304862</v>
      </c>
      <c r="G223" s="18">
        <f t="shared" si="194"/>
        <v>0.94132615371417561</v>
      </c>
      <c r="H223" s="18">
        <f t="shared" si="194"/>
        <v>0.96578536398803327</v>
      </c>
      <c r="I223" s="18">
        <f t="shared" si="194"/>
        <v>0.99999999999999967</v>
      </c>
      <c r="J223" s="18">
        <f t="shared" si="194"/>
        <v>1.05026738766017</v>
      </c>
      <c r="K223" s="18">
        <f t="shared" si="194"/>
        <v>1.1224032971428131</v>
      </c>
      <c r="L223" s="18">
        <f t="shared" si="194"/>
        <v>1.1443611621256753</v>
      </c>
      <c r="M223" s="18">
        <f t="shared" si="194"/>
        <v>1.2455578154522755</v>
      </c>
      <c r="N223" s="18">
        <f t="shared" si="194"/>
        <v>1.3710244433969929</v>
      </c>
      <c r="O223" s="18">
        <f t="shared" si="194"/>
        <v>1.4942928545172183</v>
      </c>
      <c r="P223" s="18">
        <f t="shared" si="194"/>
        <v>1.6543052291484752</v>
      </c>
      <c r="Q223" s="18">
        <f t="shared" si="194"/>
        <v>1.7795472034915341</v>
      </c>
      <c r="R223" s="18">
        <f t="shared" si="194"/>
        <v>1.8578280783448191</v>
      </c>
      <c r="S223" s="18">
        <f t="shared" si="194"/>
        <v>1.9919368580339654</v>
      </c>
      <c r="T223" s="18">
        <f t="shared" ref="T223:U223" si="195">T14/T29</f>
        <v>1.929926046133347</v>
      </c>
      <c r="U223" s="18">
        <f t="shared" si="195"/>
        <v>1.9248800692700816</v>
      </c>
      <c r="V223" s="18">
        <f>V14/V29</f>
        <v>1.9717527390675202</v>
      </c>
      <c r="W223" s="18">
        <f t="shared" ref="W223:X223" si="196">W14/W29</f>
        <v>2.0204848452874096</v>
      </c>
      <c r="X223" s="18">
        <f t="shared" si="196"/>
        <v>2.0243843352369373</v>
      </c>
    </row>
    <row r="224" spans="1:26" ht="13.5">
      <c r="A224" s="43" t="s">
        <v>277</v>
      </c>
      <c r="C224" s="18"/>
      <c r="D224" s="18">
        <f t="shared" ref="D224" si="197">D223/C223-1</f>
        <v>0.33878946083514472</v>
      </c>
      <c r="E224" s="18">
        <f t="shared" ref="E224" si="198">E223/D223-1</f>
        <v>0.10614629829288313</v>
      </c>
      <c r="F224" s="18">
        <f t="shared" ref="F224" si="199">F223/E223-1</f>
        <v>-2.6574044457713053E-2</v>
      </c>
      <c r="G224" s="18">
        <f t="shared" ref="G224" si="200">G223/F223-1</f>
        <v>0.39945150994183432</v>
      </c>
      <c r="H224" s="18">
        <f t="shared" ref="H224" si="201">H223/G223-1</f>
        <v>2.5983778499459875E-2</v>
      </c>
      <c r="I224" s="18">
        <f t="shared" ref="I224" si="202">I223/H223-1</f>
        <v>3.542674934592438E-2</v>
      </c>
      <c r="J224" s="18">
        <f t="shared" ref="J224" si="203">J223/I223-1</f>
        <v>5.0267387660170471E-2</v>
      </c>
      <c r="K224" s="18">
        <f t="shared" ref="K224" si="204">K223/J223-1</f>
        <v>6.8683375614804643E-2</v>
      </c>
      <c r="L224" s="18">
        <f t="shared" ref="L224" si="205">L223/K223-1</f>
        <v>1.9563257733435035E-2</v>
      </c>
      <c r="M224" s="18">
        <f t="shared" ref="M224" si="206">M223/L223-1</f>
        <v>8.8430695374723589E-2</v>
      </c>
      <c r="N224" s="18">
        <f t="shared" ref="N224" si="207">N223/M223-1</f>
        <v>0.10073127588955733</v>
      </c>
      <c r="O224" s="18">
        <f t="shared" ref="O224" si="208">O223/N223-1</f>
        <v>8.9909710737762438E-2</v>
      </c>
      <c r="P224" s="18">
        <f t="shared" ref="P224" si="209">P223/O223-1</f>
        <v>0.10708233941395262</v>
      </c>
      <c r="Q224" s="18">
        <f t="shared" ref="Q224" si="210">Q223/P223-1</f>
        <v>7.5706690722077363E-2</v>
      </c>
      <c r="R224" s="18">
        <f t="shared" ref="R224" si="211">R223/Q223-1</f>
        <v>4.3989209558305209E-2</v>
      </c>
      <c r="S224" s="18">
        <f t="shared" ref="S224" si="212">S223/R223-1</f>
        <v>7.2185785785209289E-2</v>
      </c>
      <c r="T224" s="18">
        <f t="shared" ref="T224" si="213">T223/S223-1</f>
        <v>-3.113091243355115E-2</v>
      </c>
      <c r="U224" s="18">
        <f t="shared" ref="U224" si="214">U223/T223-1</f>
        <v>-2.6145959703353094E-3</v>
      </c>
      <c r="V224" s="18">
        <f t="shared" ref="V224" si="215">V223/U223-1</f>
        <v>2.4350955961226717E-2</v>
      </c>
      <c r="W224" s="18">
        <f t="shared" ref="W224" si="216">W223/V223-1</f>
        <v>2.4715120336506136E-2</v>
      </c>
      <c r="X224" s="18">
        <f t="shared" ref="X224" si="217">X223/W223-1</f>
        <v>1.9299773312444479E-3</v>
      </c>
    </row>
    <row r="225" spans="1:29" ht="13.5">
      <c r="A225" s="42" t="s">
        <v>380</v>
      </c>
      <c r="B225" s="91" t="s">
        <v>154</v>
      </c>
      <c r="C225" s="18"/>
      <c r="D225" s="18">
        <f t="shared" ref="D225:S225" si="218">(1+D224)/((1+D230)*(1+D236))-1</f>
        <v>0.38640606000918853</v>
      </c>
      <c r="E225" s="18">
        <f t="shared" si="218"/>
        <v>0.14114740438422069</v>
      </c>
      <c r="F225" s="18">
        <f t="shared" si="218"/>
        <v>-2.8565747697940513E-2</v>
      </c>
      <c r="G225" s="18">
        <f t="shared" si="218"/>
        <v>-1.6815531926368976E-2</v>
      </c>
      <c r="H225" s="18">
        <f t="shared" si="218"/>
        <v>4.1405033453395745E-2</v>
      </c>
      <c r="I225" s="18">
        <f t="shared" si="218"/>
        <v>3.0044547984251269E-2</v>
      </c>
      <c r="J225" s="18">
        <f t="shared" si="218"/>
        <v>-5.9314674222166186E-4</v>
      </c>
      <c r="K225" s="18">
        <f t="shared" si="218"/>
        <v>-2.1369515526247218E-3</v>
      </c>
      <c r="L225" s="18">
        <f t="shared" si="218"/>
        <v>4.1893896873278269E-2</v>
      </c>
      <c r="M225" s="18">
        <f t="shared" si="218"/>
        <v>8.9673311077024698E-2</v>
      </c>
      <c r="N225" s="18">
        <f t="shared" si="218"/>
        <v>6.6026488376978998E-2</v>
      </c>
      <c r="O225" s="18">
        <f t="shared" si="218"/>
        <v>7.4070287041671179E-2</v>
      </c>
      <c r="P225" s="18">
        <f t="shared" si="218"/>
        <v>0.105045828402478</v>
      </c>
      <c r="Q225" s="18">
        <f t="shared" si="218"/>
        <v>9.8903009052036195E-2</v>
      </c>
      <c r="R225" s="18">
        <f t="shared" si="218"/>
        <v>-7.3875586337437293E-2</v>
      </c>
      <c r="S225" s="18">
        <f t="shared" si="218"/>
        <v>-9.0705753107024334E-3</v>
      </c>
      <c r="T225" s="18">
        <f t="shared" ref="T225:X225" si="219">(1+T224)/((1+T230)*(1+T236))-1</f>
        <v>-1.9017252242228277E-3</v>
      </c>
      <c r="U225" s="18">
        <f t="shared" si="219"/>
        <v>2.3305940355862198E-3</v>
      </c>
      <c r="V225" s="18">
        <f t="shared" si="219"/>
        <v>-2.1286790948176093E-2</v>
      </c>
      <c r="W225" s="18">
        <f t="shared" si="219"/>
        <v>-8.1813598616092387E-2</v>
      </c>
      <c r="X225" s="18">
        <f t="shared" si="219"/>
        <v>-1.8828727037141557E-2</v>
      </c>
    </row>
    <row r="226" spans="1:29" ht="13.5">
      <c r="A226" s="42" t="s">
        <v>381</v>
      </c>
      <c r="C226" s="116">
        <v>1.5238333333333336</v>
      </c>
      <c r="D226" s="116">
        <v>1.5685</v>
      </c>
      <c r="E226" s="116">
        <v>1.6051666666666664</v>
      </c>
      <c r="F226" s="116">
        <v>1.6300833333333336</v>
      </c>
      <c r="G226" s="116">
        <v>1.6659999999999999</v>
      </c>
      <c r="H226" s="116">
        <v>1.722</v>
      </c>
      <c r="I226" s="116">
        <v>1.7713333333333332</v>
      </c>
      <c r="J226" s="116">
        <v>1.7987500000000001</v>
      </c>
      <c r="K226" s="116">
        <v>1.84</v>
      </c>
      <c r="L226" s="116">
        <v>1.889</v>
      </c>
      <c r="M226" s="116">
        <v>1.9530000000000001</v>
      </c>
      <c r="N226" s="116">
        <v>2.0159166666666666</v>
      </c>
      <c r="O226" s="116">
        <v>2.07342416666667</v>
      </c>
      <c r="P226" s="116">
        <v>2.1530300000000002</v>
      </c>
      <c r="Q226" s="116">
        <v>2.1453700000000002</v>
      </c>
      <c r="R226" s="116">
        <v>2.1805599999999998</v>
      </c>
      <c r="S226" s="116">
        <v>2.24939</v>
      </c>
      <c r="T226" s="116">
        <v>2.2959399999999999</v>
      </c>
      <c r="U226" s="116">
        <v>2.3295699999999999</v>
      </c>
      <c r="V226" s="116">
        <v>2.3673600000000001</v>
      </c>
      <c r="W226" s="116">
        <v>2.3701700000000003</v>
      </c>
      <c r="X226" s="116">
        <v>2.4000716666666664</v>
      </c>
    </row>
    <row r="227" spans="1:29" ht="13.5">
      <c r="A227" s="42" t="s">
        <v>382</v>
      </c>
      <c r="B227" t="s">
        <v>121</v>
      </c>
      <c r="C227" s="18">
        <f t="shared" ref="C227:S227" si="220">C226/$I$226</f>
        <v>0.86027474595408371</v>
      </c>
      <c r="D227" s="18">
        <f t="shared" si="220"/>
        <v>0.88549115543846446</v>
      </c>
      <c r="E227" s="18">
        <f t="shared" si="220"/>
        <v>0.90619119307489637</v>
      </c>
      <c r="F227" s="18">
        <f t="shared" si="220"/>
        <v>0.92025780955965397</v>
      </c>
      <c r="G227" s="18">
        <f t="shared" si="220"/>
        <v>0.94053443733534059</v>
      </c>
      <c r="H227" s="18">
        <f t="shared" si="220"/>
        <v>0.97214904027098237</v>
      </c>
      <c r="I227" s="18">
        <f t="shared" si="220"/>
        <v>1</v>
      </c>
      <c r="J227" s="18">
        <f t="shared" si="220"/>
        <v>1.0154779826872413</v>
      </c>
      <c r="K227" s="18">
        <f t="shared" si="220"/>
        <v>1.0387655250282275</v>
      </c>
      <c r="L227" s="18">
        <f t="shared" si="220"/>
        <v>1.0664283025969139</v>
      </c>
      <c r="M227" s="18">
        <f t="shared" si="220"/>
        <v>1.1025592773805044</v>
      </c>
      <c r="N227" s="18">
        <f t="shared" si="220"/>
        <v>1.1380786601430184</v>
      </c>
      <c r="O227" s="18">
        <f t="shared" si="220"/>
        <v>1.1705443168987599</v>
      </c>
      <c r="P227" s="18">
        <f t="shared" si="220"/>
        <v>1.2154855099736548</v>
      </c>
      <c r="Q227" s="18">
        <f t="shared" si="220"/>
        <v>1.2111610839292437</v>
      </c>
      <c r="R227" s="18">
        <f t="shared" si="220"/>
        <v>1.2310274745954084</v>
      </c>
      <c r="S227" s="18">
        <f t="shared" si="220"/>
        <v>1.2698852088821981</v>
      </c>
      <c r="T227" s="18">
        <f t="shared" ref="T227:X227" si="221">T226/$I$226</f>
        <v>1.2961648475724501</v>
      </c>
      <c r="U227" s="18">
        <f t="shared" si="221"/>
        <v>1.3151505457282651</v>
      </c>
      <c r="V227" s="18">
        <f t="shared" si="221"/>
        <v>1.3364847572450134</v>
      </c>
      <c r="W227" s="18">
        <f t="shared" si="221"/>
        <v>1.3380711328566055</v>
      </c>
      <c r="X227" s="18">
        <f t="shared" si="221"/>
        <v>1.3549520135491155</v>
      </c>
      <c r="AC227" s="91"/>
    </row>
    <row r="228" spans="1:29" ht="13.5">
      <c r="A228" s="43" t="s">
        <v>383</v>
      </c>
      <c r="B228" t="s">
        <v>105</v>
      </c>
      <c r="C228" s="18">
        <v>2.805419688536559E-2</v>
      </c>
      <c r="D228" s="18">
        <f t="shared" ref="D228" si="222">D227/C227-1</f>
        <v>2.9312041999343563E-2</v>
      </c>
      <c r="E228" s="18">
        <f t="shared" ref="E228" si="223">E227/D227-1</f>
        <v>2.3376899373073856E-2</v>
      </c>
      <c r="F228" s="18">
        <f t="shared" ref="F228" si="224">F227/E227-1</f>
        <v>1.5522790987436696E-2</v>
      </c>
      <c r="G228" s="18">
        <f t="shared" ref="G228" si="225">G227/F227-1</f>
        <v>2.2033638362046748E-2</v>
      </c>
      <c r="H228" s="18">
        <f t="shared" ref="H228" si="226">H227/G227-1</f>
        <v>3.3613445378151363E-2</v>
      </c>
      <c r="I228" s="18">
        <f t="shared" ref="I228" si="227">I227/H227-1</f>
        <v>2.8648857917150439E-2</v>
      </c>
      <c r="J228" s="18">
        <f t="shared" ref="J228" si="228">J227/I227-1</f>
        <v>1.5477982687241321E-2</v>
      </c>
      <c r="K228" s="18">
        <f t="shared" ref="K228" si="229">K227/J227-1</f>
        <v>2.2932592077831826E-2</v>
      </c>
      <c r="L228" s="18">
        <f t="shared" ref="L228" si="230">L227/K227-1</f>
        <v>2.6630434782608514E-2</v>
      </c>
      <c r="M228" s="18">
        <f t="shared" ref="M228" si="231">M227/L227-1</f>
        <v>3.3880359978824659E-2</v>
      </c>
      <c r="N228" s="18">
        <f t="shared" ref="N228" si="232">N227/M227-1</f>
        <v>3.2215395118620815E-2</v>
      </c>
      <c r="O228" s="18">
        <f t="shared" ref="O228" si="233">O227/N227-1</f>
        <v>2.8526724815015614E-2</v>
      </c>
      <c r="P228" s="18">
        <f t="shared" ref="P228" si="234">P227/O227-1</f>
        <v>3.8393414436423967E-2</v>
      </c>
      <c r="Q228" s="18">
        <f t="shared" ref="Q228" si="235">Q227/P227-1</f>
        <v>-3.5577767146766082E-3</v>
      </c>
      <c r="R228" s="18">
        <f t="shared" ref="R228" si="236">R227/Q227-1</f>
        <v>1.6402765024214894E-2</v>
      </c>
      <c r="S228" s="18">
        <f t="shared" ref="S228" si="237">S227/R227-1</f>
        <v>3.1565285981582702E-2</v>
      </c>
      <c r="T228" s="18">
        <f t="shared" ref="T228:X228" si="238">T227/S227-1</f>
        <v>2.0694499397614363E-2</v>
      </c>
      <c r="U228" s="18">
        <f t="shared" si="238"/>
        <v>1.4647595320435247E-2</v>
      </c>
      <c r="V228" s="18">
        <f t="shared" si="238"/>
        <v>1.6221877857287126E-2</v>
      </c>
      <c r="W228" s="18">
        <f t="shared" si="238"/>
        <v>1.1869762097864722E-3</v>
      </c>
      <c r="X228" s="18">
        <f t="shared" si="238"/>
        <v>1.26158320570533E-2</v>
      </c>
    </row>
    <row r="229" spans="1:29" ht="13.5">
      <c r="A229" s="42" t="s">
        <v>384</v>
      </c>
      <c r="B229" t="s">
        <v>152</v>
      </c>
      <c r="C229" s="116">
        <v>1.2166567871962062</v>
      </c>
      <c r="D229" s="116">
        <v>1.1991701244813278</v>
      </c>
      <c r="E229" s="116">
        <v>1.1312981624184943</v>
      </c>
      <c r="F229" s="116">
        <v>1.056164789567279</v>
      </c>
      <c r="G229" s="116">
        <v>1.0340841730883223</v>
      </c>
      <c r="H229" s="116">
        <v>1.0431238885595731</v>
      </c>
      <c r="I229" s="116">
        <v>1</v>
      </c>
      <c r="J229" s="116">
        <v>0.99273858921161817</v>
      </c>
      <c r="K229" s="116">
        <v>1.0871369294605808</v>
      </c>
      <c r="L229" s="116">
        <v>1.1910195613515115</v>
      </c>
      <c r="M229" s="116">
        <v>1.2580023710729105</v>
      </c>
      <c r="N229" s="116">
        <v>1.3252815649081209</v>
      </c>
      <c r="O229" s="116">
        <v>1.4302015411973918</v>
      </c>
      <c r="P229" s="116">
        <v>1.6061055127445167</v>
      </c>
      <c r="Q229" s="116">
        <v>1.4026378186129222</v>
      </c>
      <c r="R229" s="116">
        <v>1.4819205690574984</v>
      </c>
      <c r="S229" s="116">
        <v>1.6945761707172493</v>
      </c>
      <c r="T229" s="116">
        <v>1.6800533491404861</v>
      </c>
      <c r="U229" s="116">
        <v>1.6596028452874925</v>
      </c>
      <c r="V229" s="116">
        <v>1.6363366923532898</v>
      </c>
      <c r="W229" s="116">
        <v>1.4208654416123294</v>
      </c>
      <c r="X229" s="116">
        <v>1.3912270302311796</v>
      </c>
    </row>
    <row r="230" spans="1:29" ht="13.5">
      <c r="A230" s="43" t="s">
        <v>385</v>
      </c>
      <c r="B230" t="s">
        <v>153</v>
      </c>
      <c r="C230" s="18">
        <v>9.5495573231869413E-2</v>
      </c>
      <c r="D230" s="18">
        <f t="shared" ref="D230" si="239">D229/C229-1</f>
        <v>-1.437271619975633E-2</v>
      </c>
      <c r="E230" s="18">
        <f t="shared" ref="E230" si="240">E229/D229-1</f>
        <v>-5.659911023232822E-2</v>
      </c>
      <c r="F230" s="18">
        <f t="shared" ref="F230" si="241">F229/E229-1</f>
        <v>-6.641341367566167E-2</v>
      </c>
      <c r="G230" s="18">
        <f t="shared" ref="G230" si="242">G229/F229-1</f>
        <v>-2.0906412235161986E-2</v>
      </c>
      <c r="H230" s="18">
        <f t="shared" ref="H230" si="243">H229/G229-1</f>
        <v>8.7417598165662191E-3</v>
      </c>
      <c r="I230" s="18">
        <f t="shared" ref="I230" si="244">I229/H229-1</f>
        <v>-4.1341099588009467E-2</v>
      </c>
      <c r="J230" s="18">
        <f t="shared" ref="J230" si="245">J229/I229-1</f>
        <v>-7.261410788381828E-3</v>
      </c>
      <c r="K230" s="18">
        <f t="shared" ref="K230" si="246">K229/J229-1</f>
        <v>9.5088819226750276E-2</v>
      </c>
      <c r="L230" s="18">
        <f t="shared" ref="L230" si="247">L229/K229-1</f>
        <v>9.5556161395856209E-2</v>
      </c>
      <c r="M230" s="18">
        <f t="shared" ref="M230" si="248">M229/L229-1</f>
        <v>5.6239890506407875E-2</v>
      </c>
      <c r="N230" s="18">
        <f t="shared" ref="N230" si="249">N229/M229-1</f>
        <v>5.3480975379903484E-2</v>
      </c>
      <c r="O230" s="18">
        <f t="shared" ref="O230" si="250">O229/N229-1</f>
        <v>7.9168064407916905E-2</v>
      </c>
      <c r="P230" s="18">
        <f t="shared" ref="P230" si="251">P229/O229-1</f>
        <v>0.12299243601699295</v>
      </c>
      <c r="Q230" s="18">
        <f t="shared" ref="Q230" si="252">Q229/P229-1</f>
        <v>-0.12668389001660818</v>
      </c>
      <c r="R230" s="18">
        <f t="shared" ref="R230" si="253">R229/Q229-1</f>
        <v>5.6524035921817095E-2</v>
      </c>
      <c r="S230" s="18">
        <f t="shared" ref="S230" si="254">S229/R229-1</f>
        <v>0.14349999999999996</v>
      </c>
      <c r="T230" s="18">
        <f t="shared" ref="T230:X232" si="255">T229/S229-1</f>
        <v>-8.5701792741581517E-3</v>
      </c>
      <c r="U230" s="18">
        <f t="shared" si="255"/>
        <v>-1.217253241598315E-2</v>
      </c>
      <c r="V230" s="18">
        <f t="shared" si="255"/>
        <v>-1.4019108849004369E-2</v>
      </c>
      <c r="W230" s="18">
        <f t="shared" si="255"/>
        <v>-0.13167904365151251</v>
      </c>
      <c r="X230" s="18">
        <f t="shared" si="255"/>
        <v>-2.0859407592824342E-2</v>
      </c>
    </row>
    <row r="231" spans="1:29" ht="13.5">
      <c r="A231" s="42" t="s">
        <v>386</v>
      </c>
      <c r="B231" t="s">
        <v>155</v>
      </c>
      <c r="C231" s="116">
        <v>0.71553398058252438</v>
      </c>
      <c r="D231" s="116">
        <v>0.77614424410540928</v>
      </c>
      <c r="E231" s="116">
        <v>0.82288488210818311</v>
      </c>
      <c r="F231" s="116">
        <v>0.8683772538141471</v>
      </c>
      <c r="G231" s="116">
        <v>0.91678224687933429</v>
      </c>
      <c r="H231" s="116">
        <v>0.95894590846047167</v>
      </c>
      <c r="I231" s="116">
        <v>1</v>
      </c>
      <c r="J231" s="116">
        <v>1.032871012482663</v>
      </c>
      <c r="K231" s="116">
        <v>1.0689320388349515</v>
      </c>
      <c r="L231" s="116">
        <v>1.1077669902912624</v>
      </c>
      <c r="M231" s="116">
        <v>1.1499306518723995</v>
      </c>
      <c r="N231" s="116">
        <v>1.1914008321775313</v>
      </c>
      <c r="O231" s="116">
        <v>1.2357836338418864</v>
      </c>
      <c r="P231" s="116">
        <v>1.3072122052704578</v>
      </c>
      <c r="Q231" s="116">
        <v>1.3385575589459087</v>
      </c>
      <c r="R231" s="116">
        <v>1.3869625520110958</v>
      </c>
      <c r="S231" s="116">
        <v>1.4263522884882109</v>
      </c>
      <c r="T231" s="116">
        <v>1.4807212205270459</v>
      </c>
      <c r="U231" s="116">
        <v>1.5346740638002776</v>
      </c>
      <c r="V231" s="116">
        <v>1.5844660194174758</v>
      </c>
      <c r="W231" s="116">
        <v>1.6280166435506243</v>
      </c>
      <c r="X231" s="116">
        <v>1.6712898751733705</v>
      </c>
    </row>
    <row r="232" spans="1:29" ht="13.5">
      <c r="A232" s="43" t="s">
        <v>387</v>
      </c>
      <c r="B232" t="s">
        <v>156</v>
      </c>
      <c r="C232" s="18">
        <v>0.15154999999999999</v>
      </c>
      <c r="D232" s="18">
        <f t="shared" ref="D232" si="256">D231/C231-1</f>
        <v>8.4706338437681827E-2</v>
      </c>
      <c r="E232" s="18">
        <f t="shared" ref="E232" si="257">E231/D231-1</f>
        <v>6.0221586847748254E-2</v>
      </c>
      <c r="F232" s="18">
        <f t="shared" ref="F232" si="258">F231/E231-1</f>
        <v>5.5284004719366342E-2</v>
      </c>
      <c r="G232" s="18">
        <f t="shared" ref="G232" si="259">G231/F231-1</f>
        <v>5.5741894266091663E-2</v>
      </c>
      <c r="H232" s="18">
        <f t="shared" ref="H232" si="260">H231/G231-1</f>
        <v>4.5990922844175497E-2</v>
      </c>
      <c r="I232" s="18">
        <f t="shared" ref="I232" si="261">I231/H231-1</f>
        <v>4.281168643332367E-2</v>
      </c>
      <c r="J232" s="18">
        <f t="shared" ref="J232" si="262">J231/I231-1</f>
        <v>3.2871012482662998E-2</v>
      </c>
      <c r="K232" s="18">
        <f t="shared" ref="K232" si="263">K231/J231-1</f>
        <v>3.4913387941452934E-2</v>
      </c>
      <c r="L232" s="18">
        <f t="shared" ref="L232" si="264">L231/K231-1</f>
        <v>3.6330608537693099E-2</v>
      </c>
      <c r="M232" s="18">
        <f t="shared" ref="M232" si="265">M231/L231-1</f>
        <v>3.806185050707378E-2</v>
      </c>
      <c r="N232" s="18">
        <f t="shared" ref="N232" si="266">N231/M231-1</f>
        <v>3.6063201061391936E-2</v>
      </c>
      <c r="O232" s="18">
        <f t="shared" ref="O232" si="267">O231/N231-1</f>
        <v>3.7252619324796177E-2</v>
      </c>
      <c r="P232" s="18">
        <f t="shared" ref="P232" si="268">P231/O231-1</f>
        <v>5.7800224466891148E-2</v>
      </c>
      <c r="Q232" s="18">
        <f t="shared" ref="Q232" si="269">Q231/P231-1</f>
        <v>2.3978779840848841E-2</v>
      </c>
      <c r="R232" s="18">
        <f t="shared" ref="R232" si="270">R231/Q231-1</f>
        <v>3.6162055745518451E-2</v>
      </c>
      <c r="S232" s="18">
        <f t="shared" ref="S232" si="271">S231/R231-1</f>
        <v>2.8399999999999981E-2</v>
      </c>
      <c r="T232" s="18">
        <f t="shared" si="255"/>
        <v>3.81174640217814E-2</v>
      </c>
      <c r="U232" s="18">
        <f t="shared" si="255"/>
        <v>3.6436867740726964E-2</v>
      </c>
      <c r="V232" s="18">
        <f t="shared" si="255"/>
        <v>3.244464527790325E-2</v>
      </c>
      <c r="W232" s="18">
        <f t="shared" si="255"/>
        <v>2.7485994397759228E-2</v>
      </c>
      <c r="X232" s="18">
        <f t="shared" si="255"/>
        <v>2.6580337365820439E-2</v>
      </c>
    </row>
    <row r="233" spans="1:29" ht="13.5">
      <c r="A233" s="42" t="s">
        <v>388</v>
      </c>
      <c r="B233" t="s">
        <v>158</v>
      </c>
      <c r="C233" s="18">
        <f t="shared" ref="C233:G233" si="272">D233/(1+D234)</f>
        <v>0.81041948422443955</v>
      </c>
      <c r="D233" s="18">
        <f t="shared" si="272"/>
        <v>0.84179082245876757</v>
      </c>
      <c r="E233" s="18">
        <f t="shared" si="272"/>
        <v>0.8761695596479836</v>
      </c>
      <c r="F233" s="18">
        <f t="shared" si="272"/>
        <v>0.89819646237753381</v>
      </c>
      <c r="G233" s="18">
        <f t="shared" si="272"/>
        <v>0.93081895789108571</v>
      </c>
      <c r="H233" s="18">
        <f>I233/(1+I234)</f>
        <v>0.97561927433438367</v>
      </c>
      <c r="I233" s="18">
        <v>1</v>
      </c>
      <c r="J233" s="18">
        <f>I233*(1+J234)</f>
        <v>1.0297099999999999</v>
      </c>
      <c r="K233" s="18">
        <f t="shared" ref="K233:W233" si="273">J233*(1+K234)</f>
        <v>1.0738536676999999</v>
      </c>
      <c r="L233" s="18">
        <f t="shared" si="273"/>
        <v>1.132024320879309</v>
      </c>
      <c r="M233" s="18">
        <f t="shared" si="273"/>
        <v>1.1867690170370324</v>
      </c>
      <c r="N233" s="18">
        <f t="shared" si="273"/>
        <v>1.2517802237903211</v>
      </c>
      <c r="O233" s="18">
        <f t="shared" si="273"/>
        <v>1.3225183242367122</v>
      </c>
      <c r="P233" s="18">
        <f t="shared" si="273"/>
        <v>1.362524503544873</v>
      </c>
      <c r="Q233" s="18">
        <f t="shared" si="273"/>
        <v>1.3612437305115408</v>
      </c>
      <c r="R233" s="18">
        <f t="shared" si="273"/>
        <v>1.4354042889498098</v>
      </c>
      <c r="S233" s="18">
        <f t="shared" si="273"/>
        <v>1.4956051448283649</v>
      </c>
      <c r="T233" s="18">
        <f t="shared" si="273"/>
        <v>1.5478316764857716</v>
      </c>
      <c r="U233" s="18">
        <f t="shared" si="273"/>
        <v>1.5994982978468666</v>
      </c>
      <c r="V233" s="18">
        <f t="shared" si="273"/>
        <v>1.6541691496672726</v>
      </c>
      <c r="W233" s="18">
        <f t="shared" si="273"/>
        <v>1.7070363956906387</v>
      </c>
      <c r="X233" s="18">
        <f>1.03081*W233</f>
        <v>1.7596301870418674</v>
      </c>
    </row>
    <row r="234" spans="1:29" ht="13.5">
      <c r="A234" s="43" t="s">
        <v>389</v>
      </c>
      <c r="B234" t="s">
        <v>157</v>
      </c>
      <c r="C234" s="116">
        <v>3.3360000000000001E-2</v>
      </c>
      <c r="D234" s="116">
        <v>3.8710000000000001E-2</v>
      </c>
      <c r="E234" s="116">
        <v>4.0839999999999994E-2</v>
      </c>
      <c r="F234" s="116">
        <v>2.5139999999999999E-2</v>
      </c>
      <c r="G234" s="116">
        <v>3.6319999999999998E-2</v>
      </c>
      <c r="H234" s="116">
        <v>4.8129999999999999E-2</v>
      </c>
      <c r="I234" s="116">
        <v>2.4990000000000002E-2</v>
      </c>
      <c r="J234" s="116">
        <v>2.971E-2</v>
      </c>
      <c r="K234" s="116">
        <v>4.2869999999999998E-2</v>
      </c>
      <c r="L234" s="116">
        <v>5.4169999999999996E-2</v>
      </c>
      <c r="M234" s="116">
        <v>4.836E-2</v>
      </c>
      <c r="N234" s="116">
        <v>5.4779999999999995E-2</v>
      </c>
      <c r="O234" s="116">
        <v>5.6509999999999998E-2</v>
      </c>
      <c r="P234" s="116">
        <v>3.0249999999999999E-2</v>
      </c>
      <c r="Q234" s="116">
        <v>-9.3999999999999997E-4</v>
      </c>
      <c r="R234" s="116">
        <v>5.4480000000000001E-2</v>
      </c>
      <c r="S234" s="116">
        <v>4.1939999999999998E-2</v>
      </c>
      <c r="T234" s="116">
        <v>3.492E-2</v>
      </c>
      <c r="U234" s="116">
        <v>3.338E-2</v>
      </c>
      <c r="V234" s="116">
        <v>3.4180000000000002E-2</v>
      </c>
      <c r="W234" s="116">
        <v>3.1960000000000002E-2</v>
      </c>
      <c r="X234" s="116">
        <v>3.0810000000000001E-2</v>
      </c>
    </row>
    <row r="235" spans="1:29" ht="13.5">
      <c r="A235" s="42" t="s">
        <v>390</v>
      </c>
      <c r="C235" s="18">
        <f t="shared" ref="C235:T235" si="274">C237/$I$237</f>
        <v>0.62164537402313758</v>
      </c>
      <c r="D235" s="18">
        <f t="shared" si="274"/>
        <v>0.60904842725938191</v>
      </c>
      <c r="E235" s="18">
        <f t="shared" si="274"/>
        <v>0.62578675670489858</v>
      </c>
      <c r="F235" s="18">
        <f t="shared" si="274"/>
        <v>0.67167823336172605</v>
      </c>
      <c r="G235" s="18">
        <f t="shared" si="274"/>
        <v>0.9764722690711839</v>
      </c>
      <c r="H235" s="18">
        <f t="shared" si="274"/>
        <v>0.9536757422673543</v>
      </c>
      <c r="I235" s="18">
        <f t="shared" si="274"/>
        <v>1</v>
      </c>
      <c r="J235" s="18">
        <f t="shared" si="274"/>
        <v>1.0585774860447126</v>
      </c>
      <c r="K235" s="18">
        <f t="shared" si="274"/>
        <v>1.0352647363560055</v>
      </c>
      <c r="L235" s="18">
        <f t="shared" si="274"/>
        <v>0.92471405298597242</v>
      </c>
      <c r="M235" s="18">
        <f t="shared" si="274"/>
        <v>0.87447894923891434</v>
      </c>
      <c r="N235" s="18">
        <f t="shared" si="274"/>
        <v>0.85710883696745388</v>
      </c>
      <c r="O235" s="18">
        <f t="shared" si="274"/>
        <v>0.80594370496276557</v>
      </c>
      <c r="P235" s="18">
        <f t="shared" si="274"/>
        <v>0.71899771432592918</v>
      </c>
      <c r="Q235" s="18">
        <f t="shared" si="274"/>
        <v>0.80591742415928203</v>
      </c>
      <c r="R235" s="18">
        <f t="shared" si="274"/>
        <v>0.8598799862168881</v>
      </c>
      <c r="S235" s="18">
        <f t="shared" si="274"/>
        <v>0.81363382050661781</v>
      </c>
      <c r="T235" s="18">
        <f t="shared" si="274"/>
        <v>0.79663394827339185</v>
      </c>
      <c r="U235" s="18">
        <f>U237/$I$237</f>
        <v>0.80247171503964887</v>
      </c>
      <c r="V235" s="18">
        <f>V237/$I$237</f>
        <v>0.85183320042016808</v>
      </c>
      <c r="W235" s="18">
        <f>W237/$I$237</f>
        <v>1.094829695287332</v>
      </c>
      <c r="X235" s="18">
        <f>X237/$I$237</f>
        <v>1.1418105703621593</v>
      </c>
    </row>
    <row r="236" spans="1:29" ht="13.5">
      <c r="A236" s="43" t="s">
        <v>391</v>
      </c>
      <c r="C236" s="18"/>
      <c r="D236" s="18">
        <f t="shared" ref="D236:T236" si="275">D235/C235-1</f>
        <v>-2.0263879198893275E-2</v>
      </c>
      <c r="E236" s="18">
        <f t="shared" si="275"/>
        <v>2.7482756208461856E-2</v>
      </c>
      <c r="F236" s="18">
        <f t="shared" si="275"/>
        <v>7.3334048963373144E-2</v>
      </c>
      <c r="G236" s="18">
        <f t="shared" si="275"/>
        <v>0.45377983172682912</v>
      </c>
      <c r="H236" s="18">
        <f t="shared" si="275"/>
        <v>-2.3345800516704429E-2</v>
      </c>
      <c r="I236" s="18">
        <f t="shared" si="275"/>
        <v>4.8574432251480282E-2</v>
      </c>
      <c r="J236" s="18">
        <f t="shared" si="275"/>
        <v>5.8577486044712579E-2</v>
      </c>
      <c r="K236" s="18">
        <f t="shared" si="275"/>
        <v>-2.2022714440879776E-2</v>
      </c>
      <c r="L236" s="18">
        <f t="shared" si="275"/>
        <v>-0.10678494059322141</v>
      </c>
      <c r="M236" s="18">
        <f t="shared" si="275"/>
        <v>-5.432501386222599E-2</v>
      </c>
      <c r="N236" s="18">
        <f t="shared" si="275"/>
        <v>-1.986338526110687E-2</v>
      </c>
      <c r="O236" s="18">
        <f t="shared" si="275"/>
        <v>-5.9695023313160789E-2</v>
      </c>
      <c r="P236" s="18">
        <f t="shared" si="275"/>
        <v>-0.10788097245682104</v>
      </c>
      <c r="Q236" s="18">
        <f t="shared" si="275"/>
        <v>0.12089010590922578</v>
      </c>
      <c r="R236" s="18">
        <f t="shared" si="275"/>
        <v>6.6957929485019996E-2</v>
      </c>
      <c r="S236" s="18">
        <f t="shared" si="275"/>
        <v>-5.3782116634362054E-2</v>
      </c>
      <c r="T236" s="18">
        <f t="shared" si="275"/>
        <v>-2.0893763023076883E-2</v>
      </c>
      <c r="U236" s="18">
        <f>U235/T235-1</f>
        <v>7.3280416669534443E-3</v>
      </c>
      <c r="V236" s="18">
        <f>V235/U235-1</f>
        <v>6.151180715208171E-2</v>
      </c>
      <c r="W236" s="18">
        <f>W235/V235-1</f>
        <v>0.28526300072280053</v>
      </c>
      <c r="X236" s="18">
        <f>X235/W235-1</f>
        <v>4.2911582757624522E-2</v>
      </c>
    </row>
    <row r="237" spans="1:29" ht="13.5">
      <c r="A237" s="42" t="s">
        <v>392</v>
      </c>
      <c r="B237" t="s">
        <v>99</v>
      </c>
      <c r="C237" s="117">
        <v>1.2885388888888891</v>
      </c>
      <c r="D237" s="117">
        <v>1.2624280925013684</v>
      </c>
      <c r="E237" s="117">
        <v>1.2971230959982971</v>
      </c>
      <c r="F237" s="117">
        <v>1.3922463846317583</v>
      </c>
      <c r="G237" s="117">
        <v>2.0240197147722436</v>
      </c>
      <c r="H237" s="117">
        <v>1.9767673542692938</v>
      </c>
      <c r="I237" s="117">
        <v>2.0727877061961855</v>
      </c>
      <c r="J237" s="117">
        <v>2.1942063991295444</v>
      </c>
      <c r="K237" s="117">
        <v>2.1458840181771635</v>
      </c>
      <c r="L237" s="117">
        <v>1.9167359207761716</v>
      </c>
      <c r="M237" s="117">
        <v>1.8126092153097797</v>
      </c>
      <c r="N237" s="117">
        <v>1.776604660138249</v>
      </c>
      <c r="O237" s="117">
        <v>1.6705502035330262</v>
      </c>
      <c r="P237" s="117">
        <v>1.490329623037943</v>
      </c>
      <c r="Q237" s="117">
        <v>1.6704957290066564</v>
      </c>
      <c r="R237" s="117">
        <v>1.782348664234511</v>
      </c>
      <c r="S237" s="117">
        <v>1.6864901804915513</v>
      </c>
      <c r="T237" s="117">
        <v>1.6512530543196144</v>
      </c>
      <c r="U237" s="117">
        <v>1.6633535055043527</v>
      </c>
      <c r="V237" s="117">
        <v>1.7656693855606758</v>
      </c>
      <c r="W237" s="117">
        <v>2.2693495327700974</v>
      </c>
      <c r="X237" s="117">
        <v>2.3667309130515384</v>
      </c>
    </row>
    <row r="238" spans="1:29" ht="13.5">
      <c r="A238" s="42" t="s">
        <v>393</v>
      </c>
      <c r="B238" t="s">
        <v>100</v>
      </c>
      <c r="C238" s="117">
        <v>1.2470333333333337</v>
      </c>
      <c r="D238" s="117">
        <v>1.2798333333333329</v>
      </c>
      <c r="E238" s="117">
        <v>1.3164699999999996</v>
      </c>
      <c r="F238" s="117">
        <v>1.8166666666666667</v>
      </c>
      <c r="G238" s="117">
        <v>1.9511999999999994</v>
      </c>
      <c r="H238" s="117">
        <v>1.9806766666666664</v>
      </c>
      <c r="I238" s="117">
        <v>2.06</v>
      </c>
      <c r="J238" s="117">
        <v>2.09</v>
      </c>
      <c r="K238" s="117">
        <v>2.0750000000000002</v>
      </c>
      <c r="L238" s="117">
        <v>1.825</v>
      </c>
      <c r="M238" s="117">
        <v>1.7925</v>
      </c>
      <c r="N238" s="117">
        <v>1.7135</v>
      </c>
      <c r="O238" s="117">
        <v>1.5915999999999999</v>
      </c>
      <c r="P238" s="117">
        <v>1.667</v>
      </c>
      <c r="Q238" s="117">
        <v>1.6858</v>
      </c>
      <c r="R238" s="117">
        <v>1.7727999999999999</v>
      </c>
      <c r="S238" s="117">
        <v>1.6702999999999999</v>
      </c>
      <c r="T238" s="117">
        <v>1.6567000000000001</v>
      </c>
      <c r="U238" s="117">
        <v>1.7363</v>
      </c>
      <c r="V238" s="117">
        <v>1.8635999999999999</v>
      </c>
      <c r="W238" s="117">
        <v>2.3948999999999998</v>
      </c>
      <c r="X238" s="117">
        <v>2.6467999999999998</v>
      </c>
    </row>
    <row r="239" spans="1:29" ht="13.5">
      <c r="A239" s="42" t="s">
        <v>394</v>
      </c>
      <c r="B239" s="91" t="s">
        <v>109</v>
      </c>
      <c r="C239" s="116">
        <v>0.25024999999999997</v>
      </c>
      <c r="D239" s="116">
        <v>0.14150000000000001</v>
      </c>
      <c r="E239" s="116">
        <v>0.11199999999999999</v>
      </c>
      <c r="F239" s="116">
        <v>0.18425</v>
      </c>
      <c r="G239" s="116">
        <v>0.12675</v>
      </c>
      <c r="H239" s="116">
        <v>0.11666666665000001</v>
      </c>
      <c r="I239" s="116">
        <v>9.5500000000000002E-2</v>
      </c>
      <c r="J239" s="116">
        <v>0.1016</v>
      </c>
      <c r="K239" s="116">
        <v>8.975000000000001E-2</v>
      </c>
      <c r="L239" s="116">
        <v>7.166666666666667E-2</v>
      </c>
      <c r="M239" s="116">
        <v>7.9499999999999987E-2</v>
      </c>
      <c r="N239" s="116">
        <v>0.10124999999999998</v>
      </c>
      <c r="O239" s="116">
        <v>0.10201620249027724</v>
      </c>
      <c r="P239" s="116">
        <v>0.1120298452769783</v>
      </c>
      <c r="Q239" s="116">
        <v>0.10804294274691478</v>
      </c>
      <c r="R239" s="116">
        <v>0.10068391542187081</v>
      </c>
      <c r="S239" s="116">
        <v>0.11676799113338199</v>
      </c>
      <c r="T239" s="116">
        <v>0.10768316689065655</v>
      </c>
      <c r="U239" s="116">
        <v>9.7686914612618636E-2</v>
      </c>
      <c r="V239" s="116">
        <v>8.4232799333819802E-2</v>
      </c>
      <c r="W239" s="116">
        <v>8.970847285993537E-2</v>
      </c>
      <c r="X239" s="116">
        <v>9.3717416666666664E-2</v>
      </c>
    </row>
    <row r="240" spans="1:29" ht="13.5">
      <c r="A240" s="42" t="s">
        <v>395</v>
      </c>
      <c r="B240" t="s">
        <v>113</v>
      </c>
      <c r="C240" s="116">
        <v>0.88575000000000004</v>
      </c>
      <c r="D240" s="116">
        <v>0.76</v>
      </c>
      <c r="E240" s="116">
        <v>0.45</v>
      </c>
      <c r="F240" s="116">
        <v>0.38</v>
      </c>
      <c r="G240" s="116">
        <v>0.33</v>
      </c>
      <c r="H240" s="116">
        <v>0.27</v>
      </c>
      <c r="I240" s="116">
        <v>0.21</v>
      </c>
      <c r="J240" s="116">
        <v>0.27279999999999999</v>
      </c>
      <c r="K240" s="116">
        <v>0.2606666666666666</v>
      </c>
      <c r="L240" s="116">
        <v>0.24608333333333335</v>
      </c>
      <c r="M240" s="116">
        <v>0.20683333333333334</v>
      </c>
      <c r="N240" s="116">
        <v>0.19775000000000001</v>
      </c>
      <c r="O240" s="116">
        <v>0.2106936608357069</v>
      </c>
      <c r="P240" s="116">
        <v>0.2299588877251961</v>
      </c>
      <c r="Q240" s="116">
        <v>0.24238526381548567</v>
      </c>
      <c r="R240" s="116">
        <v>0.22522227073308318</v>
      </c>
      <c r="S240" s="116">
        <v>0.22174694098509309</v>
      </c>
      <c r="T240" s="116">
        <v>0.22040915345833156</v>
      </c>
      <c r="U240" s="116">
        <v>0.20702602213554552</v>
      </c>
      <c r="V240" s="116">
        <v>0.19681553151978456</v>
      </c>
      <c r="W240" s="116">
        <v>0.19129469041660571</v>
      </c>
      <c r="X240" s="116">
        <v>0.19576633333333335</v>
      </c>
    </row>
    <row r="241" spans="1:24" ht="13.5">
      <c r="A241" s="42" t="s">
        <v>396</v>
      </c>
      <c r="B241" t="s">
        <v>108</v>
      </c>
      <c r="C241" s="18">
        <f t="shared" ref="C241:X241" si="276">C240-C239</f>
        <v>0.63550000000000006</v>
      </c>
      <c r="D241" s="18">
        <f t="shared" si="276"/>
        <v>0.61850000000000005</v>
      </c>
      <c r="E241" s="18">
        <f t="shared" si="276"/>
        <v>0.33800000000000002</v>
      </c>
      <c r="F241" s="18">
        <f t="shared" si="276"/>
        <v>0.19575000000000001</v>
      </c>
      <c r="G241" s="18">
        <f t="shared" si="276"/>
        <v>0.20325000000000001</v>
      </c>
      <c r="H241" s="18">
        <f t="shared" si="276"/>
        <v>0.15333333334999999</v>
      </c>
      <c r="I241" s="18">
        <f t="shared" si="276"/>
        <v>0.11449999999999999</v>
      </c>
      <c r="J241" s="18">
        <f t="shared" si="276"/>
        <v>0.17119999999999999</v>
      </c>
      <c r="K241" s="18">
        <f t="shared" si="276"/>
        <v>0.17091666666666661</v>
      </c>
      <c r="L241" s="18">
        <f t="shared" si="276"/>
        <v>0.17441666666666666</v>
      </c>
      <c r="M241" s="18">
        <f t="shared" si="276"/>
        <v>0.12733333333333335</v>
      </c>
      <c r="N241" s="18">
        <f t="shared" si="276"/>
        <v>9.650000000000003E-2</v>
      </c>
      <c r="O241" s="18">
        <f t="shared" si="276"/>
        <v>0.10867745834542966</v>
      </c>
      <c r="P241" s="18">
        <f t="shared" si="276"/>
        <v>0.11792904244821779</v>
      </c>
      <c r="Q241" s="18">
        <f t="shared" si="276"/>
        <v>0.13434232106857089</v>
      </c>
      <c r="R241" s="18">
        <f t="shared" si="276"/>
        <v>0.12453835531121236</v>
      </c>
      <c r="S241" s="18">
        <f t="shared" si="276"/>
        <v>0.10497894985171111</v>
      </c>
      <c r="T241" s="18">
        <f t="shared" si="276"/>
        <v>0.11272598656767502</v>
      </c>
      <c r="U241" s="18">
        <f t="shared" si="276"/>
        <v>0.10933910752292689</v>
      </c>
      <c r="V241" s="18">
        <f t="shared" si="276"/>
        <v>0.11258273218596476</v>
      </c>
      <c r="W241" s="18">
        <f t="shared" si="276"/>
        <v>0.10158621755667034</v>
      </c>
      <c r="X241" s="18">
        <f t="shared" si="276"/>
        <v>0.10204891666666668</v>
      </c>
    </row>
    <row r="242" spans="1:24" ht="13.5">
      <c r="A242" s="42" t="s">
        <v>397</v>
      </c>
      <c r="B242" s="91" t="s">
        <v>110</v>
      </c>
      <c r="C242" s="116">
        <v>8.8300000000000003E-2</v>
      </c>
      <c r="D242" s="116">
        <v>8.2699999999999996E-2</v>
      </c>
      <c r="E242" s="116">
        <v>8.4400000000000003E-2</v>
      </c>
      <c r="F242" s="116">
        <v>8.3500000000000005E-2</v>
      </c>
      <c r="G242" s="116">
        <v>0.08</v>
      </c>
      <c r="H242" s="116">
        <v>9.2299999999999993E-2</v>
      </c>
      <c r="I242" s="116">
        <v>6.9099999999999995E-2</v>
      </c>
      <c r="J242" s="116">
        <v>4.6699999999999998E-2</v>
      </c>
      <c r="K242" s="116">
        <v>4.1200000000000001E-2</v>
      </c>
      <c r="L242" s="116">
        <v>4.3400000000000001E-2</v>
      </c>
      <c r="M242" s="116">
        <v>6.1900000000000004E-2</v>
      </c>
      <c r="N242" s="116">
        <v>7.9383333333333306E-2</v>
      </c>
      <c r="O242" s="116">
        <v>8.0500000000000002E-2</v>
      </c>
      <c r="P242" s="116">
        <v>5.0874999999999997E-2</v>
      </c>
      <c r="Q242" s="116">
        <v>3.2500000000000001E-2</v>
      </c>
      <c r="R242" s="116">
        <v>3.2500000000000001E-2</v>
      </c>
      <c r="S242" s="116">
        <v>3.2500000000000001E-2</v>
      </c>
      <c r="T242" s="116">
        <v>3.2500000000000001E-2</v>
      </c>
      <c r="U242" s="116">
        <v>3.2500000000000001E-2</v>
      </c>
      <c r="V242" s="116">
        <v>3.2500000000000001E-2</v>
      </c>
      <c r="W242" s="116">
        <v>3.2599999999999997E-2</v>
      </c>
      <c r="X242" s="116">
        <v>3.5116666666666664E-2</v>
      </c>
    </row>
    <row r="243" spans="1:24" ht="13.5">
      <c r="A243" s="42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112"/>
      <c r="X243" s="112"/>
    </row>
    <row r="244" spans="1:24"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</row>
    <row r="245" spans="1:24" ht="13.5">
      <c r="A245" s="42" t="s">
        <v>310</v>
      </c>
      <c r="B245" s="16" t="s">
        <v>164</v>
      </c>
      <c r="C245" s="114">
        <v>162.88701550000002</v>
      </c>
      <c r="D245" s="114">
        <v>792.36067500000013</v>
      </c>
      <c r="E245" s="114">
        <v>1157.4975039999999</v>
      </c>
      <c r="F245" s="114">
        <v>1323.5676575248003</v>
      </c>
      <c r="G245" s="114">
        <v>1314.3398200624999</v>
      </c>
      <c r="H245" s="114">
        <v>1277.7647137500001</v>
      </c>
      <c r="I245" s="114">
        <v>1314.6718974999999</v>
      </c>
      <c r="J245" s="114">
        <v>1443.2173929999999</v>
      </c>
      <c r="K245" s="114">
        <v>1564.316742</v>
      </c>
      <c r="L245" s="114">
        <v>1592.3740469999998</v>
      </c>
      <c r="M245" s="114">
        <v>1501.6856979999998</v>
      </c>
      <c r="N245" s="114">
        <v>1461.2258850876601</v>
      </c>
      <c r="O245" s="114">
        <v>1540.588</v>
      </c>
      <c r="P245" s="114">
        <v>2226.3869999999997</v>
      </c>
      <c r="Q245" s="114">
        <v>2694.3939999999998</v>
      </c>
      <c r="R245" s="114">
        <v>3283.6010000000001</v>
      </c>
      <c r="S245" s="114">
        <v>3607.8280000000004</v>
      </c>
      <c r="T245" s="114">
        <v>3997.3009999999999</v>
      </c>
      <c r="U245" s="114">
        <v>4086.3530000000001</v>
      </c>
      <c r="V245" s="114">
        <v>4157.2029999999995</v>
      </c>
      <c r="W245" s="114">
        <v>4295.509</v>
      </c>
      <c r="X245" s="114">
        <v>4510.0709999999999</v>
      </c>
    </row>
    <row r="246" spans="1:24" ht="13.5">
      <c r="A246" s="42" t="s">
        <v>399</v>
      </c>
      <c r="B246" t="s">
        <v>111</v>
      </c>
      <c r="C246" s="18">
        <v>2.8081404404388902E-2</v>
      </c>
      <c r="D246" s="18">
        <f t="shared" ref="D246:S246" si="277">D129/C245</f>
        <v>0.22346778156789296</v>
      </c>
      <c r="E246" s="18">
        <f t="shared" si="277"/>
        <v>4.5812470438414916E-2</v>
      </c>
      <c r="F246" s="18">
        <f t="shared" si="277"/>
        <v>3.0756005846212176E-2</v>
      </c>
      <c r="G246" s="18">
        <f t="shared" si="277"/>
        <v>2.9314708454390426E-2</v>
      </c>
      <c r="H246" s="18">
        <f t="shared" si="277"/>
        <v>2.7998847359163227E-2</v>
      </c>
      <c r="I246" s="18">
        <f t="shared" si="277"/>
        <v>1.9330632419414781E-2</v>
      </c>
      <c r="J246" s="18">
        <f t="shared" si="277"/>
        <v>2.3123640246520142E-2</v>
      </c>
      <c r="K246" s="18">
        <f t="shared" si="277"/>
        <v>2.3697053656558865E-2</v>
      </c>
      <c r="L246" s="18">
        <f t="shared" si="277"/>
        <v>1.6173195185300908E-2</v>
      </c>
      <c r="M246" s="18">
        <f t="shared" si="277"/>
        <v>1.3313454863158795E-2</v>
      </c>
      <c r="N246" s="18">
        <f t="shared" si="277"/>
        <v>1.3518141663755796E-2</v>
      </c>
      <c r="O246" s="18">
        <f t="shared" si="277"/>
        <v>1.5945515500228231E-2</v>
      </c>
      <c r="P246" s="18">
        <f t="shared" si="277"/>
        <v>2.7976331115132664E-2</v>
      </c>
      <c r="Q246" s="18">
        <f t="shared" si="277"/>
        <v>3.0363095005495451E-2</v>
      </c>
      <c r="R246" s="18">
        <f t="shared" si="277"/>
        <v>2.7575773995933781E-2</v>
      </c>
      <c r="S246" s="18">
        <f t="shared" si="277"/>
        <v>3.2768902190004202E-2</v>
      </c>
      <c r="T246" s="18">
        <f>T129/S245</f>
        <v>2.2257158600687169E-2</v>
      </c>
      <c r="U246" s="18">
        <f>U129/T245</f>
        <v>2.0188622272878626E-2</v>
      </c>
      <c r="V246" s="18">
        <f>V129/U245</f>
        <v>1.9332642089413224E-2</v>
      </c>
      <c r="W246" s="18">
        <f>W129/V245</f>
        <v>1.8473959534812231E-2</v>
      </c>
      <c r="X246" s="18">
        <f>X129/W245</f>
        <v>1.9182825597618351E-2</v>
      </c>
    </row>
    <row r="247" spans="1:24" ht="13.5">
      <c r="A247" s="42" t="s">
        <v>400</v>
      </c>
      <c r="B247" t="s">
        <v>129</v>
      </c>
      <c r="C247" s="85">
        <v>3.9969324055564928E-2</v>
      </c>
      <c r="D247" s="85">
        <f t="shared" ref="D247" si="278">-(D98/D237)/C245</f>
        <v>0</v>
      </c>
      <c r="E247" s="85">
        <f t="shared" ref="E247" si="279">-(E98/E237)/D245</f>
        <v>1.2940395066536194E-2</v>
      </c>
      <c r="F247" s="85">
        <f t="shared" ref="F247" si="280">-(F98/F237)/E245</f>
        <v>1.6009712905028929E-2</v>
      </c>
      <c r="G247" s="85">
        <f t="shared" ref="G247" si="281">-(G98/G237)/F245</f>
        <v>2.601787922930451E-2</v>
      </c>
      <c r="H247" s="85">
        <f t="shared" ref="H247" si="282">-(H98/H237)/G245</f>
        <v>1.8942134106970265E-2</v>
      </c>
      <c r="I247" s="85">
        <f t="shared" ref="I247" si="283">-(I98/I237)/H245</f>
        <v>2.1181521184460102E-2</v>
      </c>
      <c r="J247" s="85">
        <f t="shared" ref="J247" si="284">-(J98/J237)/I245</f>
        <v>1.3623782247181537E-2</v>
      </c>
      <c r="K247" s="85">
        <f t="shared" ref="K247" si="285">-(K98/K237)/J245</f>
        <v>1.6693116445415209E-2</v>
      </c>
      <c r="L247" s="85">
        <f t="shared" ref="L247" si="286">-(L98/L237)/K245</f>
        <v>5.0160384981726612E-2</v>
      </c>
      <c r="M247" s="85">
        <f t="shared" ref="M247" si="287">-(M98/M237)/L245</f>
        <v>5.6091567206718873E-2</v>
      </c>
      <c r="N247" s="85">
        <f t="shared" ref="N247" si="288">-(N98/N237)/M245</f>
        <v>8.7859305465390711E-2</v>
      </c>
      <c r="O247" s="85">
        <f t="shared" ref="O247" si="289">-(O98/O237)/N245</f>
        <v>5.3952166187246735E-2</v>
      </c>
      <c r="P247" s="85">
        <f t="shared" ref="P247" si="290">-(P98/P237)/O245</f>
        <v>2.5522826684530365E-2</v>
      </c>
      <c r="Q247" s="85">
        <f t="shared" ref="Q247" si="291">-(Q98/Q237)/P245</f>
        <v>3.5782231876547249E-2</v>
      </c>
      <c r="R247" s="85">
        <f t="shared" ref="R247" si="292">-(R98/R237)/Q245</f>
        <v>2.5591639842489917E-2</v>
      </c>
      <c r="S247" s="85">
        <f t="shared" ref="S247" si="293">-(S98/S237)/R245</f>
        <v>0.14933272448242232</v>
      </c>
      <c r="T247" s="85">
        <f t="shared" ref="T247" si="294">-(T98/T237)/S245</f>
        <v>1.5983489448351096E-2</v>
      </c>
      <c r="U247" s="85">
        <f>-(U98/U237)/T245</f>
        <v>6.473912087665562E-2</v>
      </c>
      <c r="V247" s="85">
        <f>-(V98/V237)/U245</f>
        <v>6.9225150610097985E-2</v>
      </c>
      <c r="W247" s="85">
        <f>-(W98/W237)/V245</f>
        <v>3.9166885799099597E-2</v>
      </c>
      <c r="X247" s="85">
        <f>-(X98/X237)/W245</f>
        <v>3.0250712031707237E-2</v>
      </c>
    </row>
    <row r="248" spans="1:24" ht="13.5">
      <c r="A248" s="42" t="s">
        <v>311</v>
      </c>
      <c r="B248" s="46" t="s">
        <v>165</v>
      </c>
      <c r="C248" s="114">
        <v>140.55000000000001</v>
      </c>
      <c r="D248" s="114">
        <v>297.35000000000002</v>
      </c>
      <c r="E248" s="114">
        <v>451.57900000000001</v>
      </c>
      <c r="F248" s="114">
        <v>556.52200000000005</v>
      </c>
      <c r="G248" s="114">
        <v>1343.4849999999999</v>
      </c>
      <c r="H248" s="114">
        <v>1497.971</v>
      </c>
      <c r="I248" s="114">
        <v>1492.4110000000001</v>
      </c>
      <c r="J248" s="114">
        <v>1520.346</v>
      </c>
      <c r="K248" s="114">
        <v>1567.9</v>
      </c>
      <c r="L248" s="114">
        <v>1575.78</v>
      </c>
      <c r="M248" s="114">
        <v>1535.35</v>
      </c>
      <c r="N248" s="114">
        <v>1510.92</v>
      </c>
      <c r="O248" s="114">
        <v>1489.92</v>
      </c>
      <c r="P248" s="114">
        <v>1458.9</v>
      </c>
      <c r="Q248" s="114">
        <v>1693.2</v>
      </c>
      <c r="R248" s="114">
        <v>1818.3000000000002</v>
      </c>
      <c r="S248" s="114">
        <v>1862.6</v>
      </c>
      <c r="T248" s="114">
        <v>1895.1999999999998</v>
      </c>
      <c r="U248" s="114">
        <v>2016.9</v>
      </c>
      <c r="V248" s="114">
        <v>2570.4</v>
      </c>
      <c r="W248" s="114">
        <v>2827.3</v>
      </c>
      <c r="X248" s="114">
        <f>2498.651+672</f>
        <v>3170.6509999999998</v>
      </c>
    </row>
    <row r="249" spans="1:24" ht="13.5">
      <c r="A249" s="42" t="s">
        <v>401</v>
      </c>
      <c r="B249" t="s">
        <v>112</v>
      </c>
      <c r="C249" s="18">
        <v>0.48705134029986363</v>
      </c>
      <c r="D249" s="18">
        <f t="shared" ref="D249" si="295">D69/C248</f>
        <v>8.3244397011739579E-2</v>
      </c>
      <c r="E249" s="18">
        <f t="shared" ref="E249" si="296">E69/D248</f>
        <v>0.12779552715654952</v>
      </c>
      <c r="F249" s="18">
        <f t="shared" ref="F249" si="297">F69/E248</f>
        <v>0.17404706596188044</v>
      </c>
      <c r="G249" s="18">
        <f t="shared" ref="G249" si="298">G69/F248</f>
        <v>0.1290155645239541</v>
      </c>
      <c r="H249" s="18">
        <f t="shared" ref="H249" si="299">H69/G248</f>
        <v>7.2306526020015097E-2</v>
      </c>
      <c r="I249" s="18">
        <f t="shared" ref="I249" si="300">I69/H248</f>
        <v>4.4193111882673296E-2</v>
      </c>
      <c r="J249" s="18">
        <f t="shared" ref="J249" si="301">J69/I248</f>
        <v>5.3604536551928386E-2</v>
      </c>
      <c r="K249" s="18">
        <f t="shared" ref="K249" si="302">K69/J248</f>
        <v>6.2617325266748486E-2</v>
      </c>
      <c r="L249" s="18">
        <f t="shared" ref="L249" si="303">L69/K248</f>
        <v>5.8936794438420814E-2</v>
      </c>
      <c r="M249" s="18">
        <f t="shared" ref="M249" si="304">M69/L248</f>
        <v>5.1783878460191141E-2</v>
      </c>
      <c r="N249" s="18">
        <f t="shared" ref="N249" si="305">N69/M248</f>
        <v>4.4029048751099094E-2</v>
      </c>
      <c r="O249" s="18">
        <f t="shared" ref="O249" si="306">O69/N248</f>
        <v>3.878431684007095E-2</v>
      </c>
      <c r="P249" s="18">
        <f t="shared" ref="P249" si="307">P69/O248</f>
        <v>3.7720146048109963E-2</v>
      </c>
      <c r="Q249" s="18">
        <f t="shared" ref="Q249" si="308">Q69/P248</f>
        <v>3.99278634587703E-2</v>
      </c>
      <c r="R249" s="18">
        <f t="shared" ref="R249" si="309">R69/Q248</f>
        <v>4.3408929836995035E-2</v>
      </c>
      <c r="S249" s="18">
        <f t="shared" ref="S249" si="310">S69/R248</f>
        <v>5.8565017983831048E-2</v>
      </c>
      <c r="T249" s="18">
        <f t="shared" ref="T249:X249" si="311">T69/S248</f>
        <v>6.4921537801997206E-2</v>
      </c>
      <c r="U249" s="18">
        <f t="shared" si="311"/>
        <v>5.4471685753482491E-2</v>
      </c>
      <c r="V249" s="18">
        <f t="shared" si="311"/>
        <v>5.4013348882542507E-2</v>
      </c>
      <c r="W249" s="18">
        <f t="shared" si="311"/>
        <v>6.0523554063958908E-2</v>
      </c>
      <c r="X249" s="18">
        <f t="shared" si="311"/>
        <v>7.3516805972482571E-2</v>
      </c>
    </row>
    <row r="250" spans="1:24" ht="13.5">
      <c r="A250" s="42" t="s">
        <v>402</v>
      </c>
      <c r="B250" s="16" t="s">
        <v>166</v>
      </c>
      <c r="C250" s="101">
        <v>199.2000000000001</v>
      </c>
      <c r="D250" s="101">
        <f t="shared" ref="D250" si="312">C250+D136</f>
        <v>663.12800000000016</v>
      </c>
      <c r="E250" s="101">
        <f t="shared" ref="E250" si="313">D250+E136</f>
        <v>1033.0737358942902</v>
      </c>
      <c r="F250" s="101">
        <f t="shared" ref="F250" si="314">E250+F136</f>
        <v>1134.0926311994808</v>
      </c>
      <c r="G250" s="101">
        <f t="shared" ref="G250" si="315">F250+G136</f>
        <v>1345.8398817270909</v>
      </c>
      <c r="H250" s="101">
        <f t="shared" ref="H250" si="316">G250+H136</f>
        <v>1535.7708418880179</v>
      </c>
      <c r="I250" s="101">
        <f t="shared" ref="I250" si="317">H250+I136</f>
        <v>1747.2512552702538</v>
      </c>
      <c r="J250" s="101">
        <f t="shared" ref="J250" si="318">I250+J136</f>
        <v>1920.1422709963865</v>
      </c>
      <c r="K250" s="101">
        <f t="shared" ref="K250" si="319">J250+K136</f>
        <v>2270.8076045468524</v>
      </c>
      <c r="L250" s="101">
        <f t="shared" ref="L250" si="320">K250+L136</f>
        <v>2822.3776875267004</v>
      </c>
      <c r="M250" s="101">
        <f t="shared" ref="M250" si="321">L250+M136</f>
        <v>3503.4020948182033</v>
      </c>
      <c r="N250" s="101">
        <f t="shared" ref="N250" si="322">M250+N136</f>
        <v>4974.1211091897621</v>
      </c>
      <c r="O250" s="101">
        <f t="shared" ref="O250" si="323">N250+O136</f>
        <v>6899.9909919651072</v>
      </c>
      <c r="P250" s="101">
        <f t="shared" ref="P250" si="324">O250+P136</f>
        <v>8694.4615726598022</v>
      </c>
      <c r="Q250" s="101">
        <f t="shared" ref="Q250" si="325">P250+Q136</f>
        <v>9848.6784295260823</v>
      </c>
      <c r="R250" s="101">
        <f t="shared" ref="R250" si="326">Q250+R136</f>
        <v>10775.681081286581</v>
      </c>
      <c r="S250" s="101">
        <f t="shared" ref="S250" si="327">R250+S136</f>
        <v>12150.962013612942</v>
      </c>
      <c r="T250" s="101">
        <f t="shared" ref="T250:X250" si="328">S250+T136</f>
        <v>13694.23705937355</v>
      </c>
      <c r="U250" s="101">
        <f t="shared" si="328"/>
        <v>14650.466976721855</v>
      </c>
      <c r="V250" s="101">
        <f t="shared" si="328"/>
        <v>15947.595242855879</v>
      </c>
      <c r="W250" s="101">
        <f t="shared" si="328"/>
        <v>17754.716643103297</v>
      </c>
      <c r="X250" s="101">
        <f t="shared" si="328"/>
        <v>19207.242332376372</v>
      </c>
    </row>
    <row r="251" spans="1:24" ht="13.5">
      <c r="A251" s="42" t="s">
        <v>403</v>
      </c>
      <c r="B251" t="s">
        <v>114</v>
      </c>
      <c r="C251" s="18">
        <v>0.29200000000000004</v>
      </c>
      <c r="D251" s="18">
        <f t="shared" ref="D251" si="329">D130/C250</f>
        <v>0.16560742971887549</v>
      </c>
      <c r="E251" s="18">
        <f t="shared" ref="E251" si="330">E130/D250</f>
        <v>1.7055558730264733E-2</v>
      </c>
      <c r="F251" s="18">
        <f t="shared" ref="F251" si="331">F130/E250</f>
        <v>4.5207051904743063E-3</v>
      </c>
      <c r="G251" s="18">
        <f t="shared" ref="G251" si="332">G130/F250</f>
        <v>7.7893953066260875E-3</v>
      </c>
      <c r="H251" s="18">
        <f t="shared" ref="H251" si="333">H130/G250</f>
        <v>3.7727412136537984E-2</v>
      </c>
      <c r="I251" s="18">
        <f t="shared" ref="I251" si="334">I130/H250</f>
        <v>5.3489387947073683E-2</v>
      </c>
      <c r="J251" s="18">
        <f t="shared" ref="J251" si="335">J130/I250</f>
        <v>5.4691855736284684E-2</v>
      </c>
      <c r="K251" s="18">
        <f t="shared" ref="K251" si="336">K130/J250</f>
        <v>5.6686422678576195E-2</v>
      </c>
      <c r="L251" s="18">
        <f t="shared" ref="L251" si="337">L130/K250</f>
        <v>5.3823436202074783E-2</v>
      </c>
      <c r="M251" s="18">
        <f t="shared" ref="M251" si="338">M130/L250</f>
        <v>5.1905706217877823E-2</v>
      </c>
      <c r="N251" s="18">
        <f t="shared" ref="N251" si="339">N130/M250</f>
        <v>3.2181634462882143E-2</v>
      </c>
      <c r="O251" s="18">
        <f t="shared" ref="O251" si="340">O130/N250</f>
        <v>6.4156415925722785E-2</v>
      </c>
      <c r="P251" s="18">
        <f t="shared" ref="P251" si="341">P130/O250</f>
        <v>5.6513209763685485E-2</v>
      </c>
      <c r="Q251" s="18">
        <f t="shared" ref="Q251" si="342">Q130/P250</f>
        <v>3.8713391116968296E-2</v>
      </c>
      <c r="R251" s="18">
        <f t="shared" ref="R251" si="343">R130/Q250</f>
        <v>4.8211867694008828E-2</v>
      </c>
      <c r="S251" s="18">
        <f t="shared" ref="S251" si="344">S130/R250</f>
        <v>7.0319305127998791E-2</v>
      </c>
      <c r="T251" s="18">
        <f>T130/S250</f>
        <v>5.2360902550531725E-2</v>
      </c>
      <c r="U251" s="18">
        <f>U130/T250</f>
        <v>6.3235481488343237E-2</v>
      </c>
      <c r="V251" s="18">
        <f>V130/U250</f>
        <v>5.4936429946178908E-2</v>
      </c>
      <c r="W251" s="18">
        <f>W130/V250</f>
        <v>4.6055088005511245E-2</v>
      </c>
      <c r="X251" s="18">
        <f>X130/W250</f>
        <v>6.6954719665204984E-2</v>
      </c>
    </row>
    <row r="252" spans="1:24" ht="13.5">
      <c r="A252" s="42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</row>
    <row r="253" spans="1:24" ht="13.5">
      <c r="A253" s="42" t="s">
        <v>255</v>
      </c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39"/>
      <c r="P253" s="18"/>
      <c r="Q253" s="18"/>
      <c r="R253" s="18"/>
      <c r="S253" s="18"/>
      <c r="T253" s="18"/>
      <c r="U253" s="18"/>
      <c r="V253" s="18"/>
      <c r="W253" s="18"/>
      <c r="X253" s="18"/>
    </row>
    <row r="254" spans="1:24" ht="13.5">
      <c r="A254" s="43" t="s">
        <v>256</v>
      </c>
      <c r="C254" s="118">
        <v>534.17477805112844</v>
      </c>
      <c r="D254" s="118">
        <v>827.56988060167373</v>
      </c>
      <c r="E254" s="118">
        <v>999.23805382349428</v>
      </c>
      <c r="F254" s="118">
        <v>1114.8089240490606</v>
      </c>
      <c r="G254" s="118">
        <v>1268.2213852352506</v>
      </c>
      <c r="H254" s="118">
        <v>1362.5218412560573</v>
      </c>
      <c r="I254" s="118">
        <v>1516.3352819111024</v>
      </c>
      <c r="J254" s="118">
        <v>1705.598984337684</v>
      </c>
      <c r="K254" s="118">
        <v>1972.1118181195523</v>
      </c>
      <c r="L254" s="118">
        <v>2276.6721076429035</v>
      </c>
      <c r="M254" s="118">
        <v>2689.0992568531328</v>
      </c>
      <c r="N254" s="118">
        <v>3133.1454838832497</v>
      </c>
      <c r="O254" s="118">
        <v>3866.8802852805716</v>
      </c>
      <c r="P254" s="118">
        <v>4352.9021025603233</v>
      </c>
      <c r="Q254" s="118">
        <v>4101.3258984701188</v>
      </c>
      <c r="R254" s="118">
        <v>4675.7200092061676</v>
      </c>
      <c r="S254" s="118">
        <v>5447.056874488645</v>
      </c>
      <c r="T254" s="118">
        <v>5818.0548522002391</v>
      </c>
      <c r="U254" s="118">
        <v>5987.63420515078</v>
      </c>
      <c r="V254" s="118">
        <v>6491.5891999116466</v>
      </c>
      <c r="W254" s="118">
        <v>8550.9210853507775</v>
      </c>
      <c r="X254" s="118">
        <v>9146.4498959520024</v>
      </c>
    </row>
    <row r="255" spans="1:24" ht="13.5">
      <c r="A255" s="43" t="s">
        <v>257</v>
      </c>
      <c r="C255" s="118">
        <v>414.55852256950425</v>
      </c>
      <c r="D255" s="118">
        <v>655.59084404388341</v>
      </c>
      <c r="E255" s="118">
        <v>770.16904115725492</v>
      </c>
      <c r="F255" s="118">
        <v>800.65629192664346</v>
      </c>
      <c r="G255" s="118">
        <v>629.57250221560867</v>
      </c>
      <c r="H255" s="118">
        <v>689.72189601124876</v>
      </c>
      <c r="I255" s="118">
        <v>731.82017539043886</v>
      </c>
      <c r="J255" s="118">
        <v>777.26380597188336</v>
      </c>
      <c r="K255" s="118">
        <v>918.99330589937756</v>
      </c>
      <c r="L255" s="118">
        <v>1187.5967608640572</v>
      </c>
      <c r="M255" s="118">
        <v>1483.5079567743999</v>
      </c>
      <c r="N255" s="118">
        <v>1763.5065403644971</v>
      </c>
      <c r="O255" s="118">
        <v>2314.5875569180694</v>
      </c>
      <c r="P255" s="118">
        <v>2921.0974595114653</v>
      </c>
      <c r="Q255" s="118">
        <v>2455.2046741910872</v>
      </c>
      <c r="R255" s="118">
        <v>2622.9635686641486</v>
      </c>
      <c r="S255" s="118">
        <v>3230.6749176817075</v>
      </c>
      <c r="T255" s="118">
        <v>3523.3995197997083</v>
      </c>
      <c r="U255" s="118">
        <v>3599.5966794236447</v>
      </c>
      <c r="V255" s="118">
        <v>3676.1692766006136</v>
      </c>
      <c r="W255" s="118">
        <v>3766.6287312737682</v>
      </c>
      <c r="X255" s="118">
        <v>3864.6163846246482</v>
      </c>
    </row>
    <row r="256" spans="1:24" ht="13.5">
      <c r="A256" s="44" t="s">
        <v>404</v>
      </c>
      <c r="C256" s="50">
        <f t="shared" ref="C256:S256" si="345">C17/C254*1000</f>
        <v>4674.5</v>
      </c>
      <c r="D256" s="50">
        <f t="shared" si="345"/>
        <v>4674.5</v>
      </c>
      <c r="E256" s="50">
        <f t="shared" si="345"/>
        <v>4558.3999999999996</v>
      </c>
      <c r="F256" s="50">
        <f t="shared" si="345"/>
        <v>4504.9000000000005</v>
      </c>
      <c r="G256" s="50">
        <f t="shared" si="345"/>
        <v>4469.8</v>
      </c>
      <c r="H256" s="50">
        <f t="shared" si="345"/>
        <v>4435.2</v>
      </c>
      <c r="I256" s="50">
        <f t="shared" si="345"/>
        <v>4401.3999999999996</v>
      </c>
      <c r="J256" s="50">
        <f t="shared" si="345"/>
        <v>4371.5</v>
      </c>
      <c r="K256" s="50">
        <f t="shared" si="345"/>
        <v>4342.6000000000004</v>
      </c>
      <c r="L256" s="50">
        <f t="shared" si="345"/>
        <v>4315.2</v>
      </c>
      <c r="M256" s="50">
        <f t="shared" si="345"/>
        <v>4321.5</v>
      </c>
      <c r="N256" s="50">
        <f t="shared" si="345"/>
        <v>4401.3</v>
      </c>
      <c r="O256" s="50">
        <f t="shared" si="345"/>
        <v>4394.7000000000007</v>
      </c>
      <c r="P256" s="50">
        <f t="shared" si="345"/>
        <v>4382.1000000000004</v>
      </c>
      <c r="Q256" s="50">
        <f t="shared" si="345"/>
        <v>4385.3999999999987</v>
      </c>
      <c r="R256" s="50">
        <f t="shared" si="345"/>
        <v>4436.3999999999996</v>
      </c>
      <c r="S256" s="50">
        <f t="shared" si="345"/>
        <v>4469.2</v>
      </c>
      <c r="T256" s="50">
        <f>T17/T254*1000</f>
        <v>4497.6000000000013</v>
      </c>
      <c r="U256" s="50">
        <f>U17/U254*1000</f>
        <v>4483.8000000000011</v>
      </c>
      <c r="V256" s="50">
        <f>V17/V254*1000</f>
        <v>4490.5</v>
      </c>
      <c r="W256" s="50">
        <f>W17/W254*1000</f>
        <v>3713.7000000000003</v>
      </c>
      <c r="X256" s="50">
        <f>X17/X254*1000</f>
        <v>3720.4</v>
      </c>
    </row>
    <row r="257" spans="1:24" ht="13.5">
      <c r="A257" s="42"/>
      <c r="C257" s="10"/>
      <c r="D257" s="10"/>
      <c r="E257" s="10"/>
      <c r="F257" s="10"/>
      <c r="G257" s="10"/>
      <c r="H257" s="10"/>
      <c r="I257" s="10"/>
      <c r="J257" s="10"/>
      <c r="R257" s="91"/>
      <c r="S257"/>
      <c r="T257"/>
    </row>
    <row r="258" spans="1:24" ht="13.5">
      <c r="A258" s="42" t="s">
        <v>405</v>
      </c>
      <c r="C258" s="9">
        <v>1829.9999999999998</v>
      </c>
      <c r="D258" s="9">
        <v>1912.004256862745</v>
      </c>
      <c r="E258" s="9">
        <v>2031.283284803922</v>
      </c>
      <c r="F258" s="9">
        <v>1987.3040200980395</v>
      </c>
      <c r="G258" s="9">
        <v>1882.5253666666665</v>
      </c>
      <c r="H258" s="9">
        <v>1977.5069352941177</v>
      </c>
      <c r="I258" s="9">
        <v>2018.0000000000002</v>
      </c>
      <c r="J258" s="9">
        <v>2058.36</v>
      </c>
      <c r="K258" s="9">
        <v>2181.8616000000002</v>
      </c>
      <c r="L258" s="9">
        <v>2290.9546800000003</v>
      </c>
      <c r="M258" s="9">
        <v>2405.5024140000005</v>
      </c>
      <c r="N258" s="9">
        <v>2525.7775347000002</v>
      </c>
      <c r="O258" s="9"/>
      <c r="R258" s="91"/>
      <c r="S258"/>
      <c r="T258"/>
    </row>
    <row r="259" spans="1:24" ht="13.5">
      <c r="A259" s="42" t="s">
        <v>406</v>
      </c>
      <c r="C259" s="9">
        <v>3733.2</v>
      </c>
      <c r="D259" s="9">
        <v>3900.4886839999999</v>
      </c>
      <c r="E259" s="9">
        <v>4143.8179010000003</v>
      </c>
      <c r="F259" s="9">
        <v>4054.1002010000002</v>
      </c>
      <c r="G259" s="9">
        <v>3840.351748</v>
      </c>
      <c r="H259" s="9">
        <v>4034.1141480000001</v>
      </c>
      <c r="I259" s="9">
        <v>4116.72</v>
      </c>
      <c r="J259" s="9">
        <v>4199.0544</v>
      </c>
      <c r="K259" s="9">
        <v>4450.9976640000004</v>
      </c>
      <c r="L259" s="9">
        <v>4673.5475472000007</v>
      </c>
      <c r="M259" s="9">
        <v>4907.2249245600005</v>
      </c>
      <c r="N259" s="9">
        <v>5152.5861707880003</v>
      </c>
      <c r="O259" s="9"/>
      <c r="R259" s="91"/>
      <c r="S259"/>
      <c r="T259"/>
    </row>
    <row r="260" spans="1:24" ht="13.5">
      <c r="A260" s="42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R260" s="91"/>
      <c r="S260"/>
      <c r="T260"/>
    </row>
    <row r="261" spans="1:24" ht="13.5">
      <c r="A261" s="42" t="s">
        <v>398</v>
      </c>
      <c r="B261" s="16"/>
      <c r="C261" s="114">
        <v>316.97161</v>
      </c>
      <c r="D261" s="114">
        <v>983.89694700000007</v>
      </c>
      <c r="E261" s="114">
        <v>1412.1009789999998</v>
      </c>
      <c r="F261" s="114">
        <v>1627.3589302123003</v>
      </c>
      <c r="G261" s="114">
        <v>1634.5892939999999</v>
      </c>
      <c r="H261" s="114">
        <v>1556.164008</v>
      </c>
      <c r="I261" s="114">
        <v>1602.0232119999998</v>
      </c>
      <c r="J261" s="114">
        <v>1753.221941</v>
      </c>
      <c r="K261" s="114">
        <v>1852.9847420000001</v>
      </c>
      <c r="L261" s="114">
        <v>1857.6580469999999</v>
      </c>
      <c r="M261" s="114">
        <v>1734.8846979999998</v>
      </c>
      <c r="N261" s="114">
        <v>1697.4838850876602</v>
      </c>
      <c r="O261" s="114">
        <v>1790.05</v>
      </c>
      <c r="P261" s="114">
        <v>2691.4459999999999</v>
      </c>
      <c r="Q261" s="114">
        <v>3381.5129999999999</v>
      </c>
      <c r="R261" s="114">
        <v>3936.8820000000001</v>
      </c>
      <c r="S261" s="114">
        <v>4200.5770000000002</v>
      </c>
      <c r="T261" s="114">
        <v>4357.0940000000001</v>
      </c>
      <c r="U261" s="114">
        <v>4202.0259999999998</v>
      </c>
      <c r="V261" s="114">
        <v>4199.7979999999998</v>
      </c>
      <c r="W261" s="114">
        <v>4314.9089999999997</v>
      </c>
      <c r="X261" s="114">
        <v>4515.7169999999996</v>
      </c>
    </row>
    <row r="262" spans="1:24" ht="13.5">
      <c r="A262" s="42" t="s">
        <v>563</v>
      </c>
      <c r="C262" s="114">
        <v>154.08459449999998</v>
      </c>
      <c r="D262" s="114">
        <v>191.536272</v>
      </c>
      <c r="E262" s="114">
        <v>254.603475</v>
      </c>
      <c r="F262" s="114">
        <v>303.7912726875</v>
      </c>
      <c r="G262" s="114">
        <v>320.24947393749994</v>
      </c>
      <c r="H262" s="114">
        <v>278.39929424999997</v>
      </c>
      <c r="I262" s="114">
        <v>287.35131449999994</v>
      </c>
      <c r="J262" s="114">
        <v>310.004548</v>
      </c>
      <c r="K262" s="114">
        <v>288.66800000000001</v>
      </c>
      <c r="L262" s="114">
        <v>265.28399999999999</v>
      </c>
      <c r="M262" s="114">
        <v>233.19900000000001</v>
      </c>
      <c r="N262" s="114">
        <v>236.25800000000001</v>
      </c>
      <c r="O262" s="114">
        <v>249.46199999999999</v>
      </c>
      <c r="P262" s="114">
        <v>465.05900000000003</v>
      </c>
      <c r="Q262" s="114">
        <v>687.11900000000003</v>
      </c>
      <c r="R262" s="114">
        <v>653.28099999999995</v>
      </c>
      <c r="S262" s="114">
        <v>592.74900000000002</v>
      </c>
      <c r="T262" s="114">
        <v>359.79300000000001</v>
      </c>
      <c r="U262" s="114">
        <v>115.673</v>
      </c>
      <c r="V262" s="114">
        <v>42.594999999999999</v>
      </c>
      <c r="W262" s="114">
        <v>19.399999999999999</v>
      </c>
      <c r="X262" s="114">
        <v>5.6459999999999999</v>
      </c>
    </row>
    <row r="263" spans="1:24" ht="13.5">
      <c r="A263" s="42" t="s">
        <v>310</v>
      </c>
      <c r="B263" s="16" t="s">
        <v>164</v>
      </c>
      <c r="C263" s="2">
        <f t="shared" ref="C263:W263" si="346">C261-C262</f>
        <v>162.88701550000002</v>
      </c>
      <c r="D263" s="2">
        <f t="shared" si="346"/>
        <v>792.36067500000013</v>
      </c>
      <c r="E263" s="2">
        <f t="shared" si="346"/>
        <v>1157.4975039999999</v>
      </c>
      <c r="F263" s="2">
        <f t="shared" si="346"/>
        <v>1323.5676575248003</v>
      </c>
      <c r="G263" s="2">
        <f t="shared" si="346"/>
        <v>1314.3398200624999</v>
      </c>
      <c r="H263" s="2">
        <f t="shared" si="346"/>
        <v>1277.7647137500001</v>
      </c>
      <c r="I263" s="2">
        <f t="shared" si="346"/>
        <v>1314.6718974999999</v>
      </c>
      <c r="J263" s="2">
        <f t="shared" si="346"/>
        <v>1443.2173929999999</v>
      </c>
      <c r="K263" s="2">
        <f t="shared" si="346"/>
        <v>1564.316742</v>
      </c>
      <c r="L263" s="2">
        <f t="shared" si="346"/>
        <v>1592.3740469999998</v>
      </c>
      <c r="M263" s="2">
        <f t="shared" si="346"/>
        <v>1501.6856979999998</v>
      </c>
      <c r="N263" s="2">
        <f t="shared" si="346"/>
        <v>1461.2258850876601</v>
      </c>
      <c r="O263" s="2">
        <f t="shared" si="346"/>
        <v>1540.588</v>
      </c>
      <c r="P263" s="2">
        <f t="shared" si="346"/>
        <v>2226.3869999999997</v>
      </c>
      <c r="Q263" s="2">
        <f t="shared" si="346"/>
        <v>2694.3939999999998</v>
      </c>
      <c r="R263" s="2">
        <f t="shared" si="346"/>
        <v>3283.6010000000001</v>
      </c>
      <c r="S263" s="2">
        <f t="shared" si="346"/>
        <v>3607.8280000000004</v>
      </c>
      <c r="T263" s="2">
        <f t="shared" si="346"/>
        <v>3997.3009999999999</v>
      </c>
      <c r="U263" s="2">
        <f t="shared" si="346"/>
        <v>4086.3530000000001</v>
      </c>
      <c r="V263" s="2">
        <f t="shared" si="346"/>
        <v>4157.2029999999995</v>
      </c>
      <c r="W263" s="2">
        <f t="shared" si="346"/>
        <v>4295.509</v>
      </c>
      <c r="X263" s="2">
        <f>X261-X262</f>
        <v>4510.0709999999999</v>
      </c>
    </row>
    <row r="264" spans="1:24">
      <c r="S264" s="16"/>
      <c r="T264" s="119"/>
    </row>
  </sheetData>
  <phoneticPr fontId="0" type="noConversion"/>
  <printOptions horizontalCentered="1"/>
  <pageMargins left="0.74803149606299202" right="0.74803149606299202" top="0" bottom="0" header="0" footer="0"/>
  <pageSetup paperSize="9" scale="3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J154"/>
  <sheetViews>
    <sheetView workbookViewId="0">
      <pane xSplit="3" ySplit="2" topLeftCell="D3" activePane="bottomRight" state="frozen"/>
      <selection activeCell="S206" sqref="S206:S212"/>
      <selection pane="topRight" activeCell="S206" sqref="S206:S212"/>
      <selection pane="bottomLeft" activeCell="S206" sqref="S206:S212"/>
      <selection pane="bottomRight" activeCell="Z3" sqref="Z3:AD154"/>
    </sheetView>
  </sheetViews>
  <sheetFormatPr defaultRowHeight="12.75"/>
  <cols>
    <col min="1" max="1" width="5.140625" customWidth="1"/>
    <col min="2" max="2" width="80.42578125" customWidth="1"/>
    <col min="3" max="3" width="12.140625" customWidth="1"/>
    <col min="4" max="24" width="9.140625" hidden="1" customWidth="1"/>
    <col min="25" max="25" width="0" style="91" hidden="1" customWidth="1"/>
  </cols>
  <sheetData>
    <row r="1" spans="1:30" ht="15">
      <c r="A1" s="1" t="s">
        <v>407</v>
      </c>
      <c r="B1" s="42"/>
    </row>
    <row r="2" spans="1:30" ht="13.5">
      <c r="B2" s="42"/>
      <c r="C2" s="13" t="s">
        <v>0</v>
      </c>
      <c r="D2" s="13">
        <v>1995</v>
      </c>
      <c r="E2" s="13">
        <v>1996</v>
      </c>
      <c r="F2" s="13">
        <v>1997</v>
      </c>
      <c r="G2" s="13">
        <v>1998</v>
      </c>
      <c r="H2" s="13">
        <v>1999</v>
      </c>
      <c r="I2" s="13">
        <v>2000</v>
      </c>
      <c r="J2" s="13">
        <v>2001</v>
      </c>
      <c r="K2" s="13">
        <v>2002</v>
      </c>
      <c r="L2" s="13">
        <v>2003</v>
      </c>
      <c r="M2" s="13">
        <v>2004</v>
      </c>
      <c r="N2" s="13">
        <v>2005</v>
      </c>
      <c r="O2" s="13">
        <v>2006</v>
      </c>
      <c r="P2" s="13">
        <v>2007</v>
      </c>
      <c r="Q2" s="13">
        <v>2008</v>
      </c>
      <c r="R2" s="13">
        <v>2009</v>
      </c>
      <c r="S2" s="13">
        <v>2010</v>
      </c>
      <c r="T2" s="13">
        <v>2011</v>
      </c>
      <c r="U2" s="13">
        <v>2012</v>
      </c>
      <c r="V2" s="13">
        <v>2013</v>
      </c>
      <c r="W2" s="13">
        <v>2014</v>
      </c>
      <c r="X2" s="13">
        <v>2015</v>
      </c>
      <c r="Y2" s="13">
        <v>2016</v>
      </c>
      <c r="Z2" s="13">
        <v>2017</v>
      </c>
      <c r="AA2" s="13">
        <v>2018</v>
      </c>
      <c r="AB2" s="13">
        <v>2019</v>
      </c>
      <c r="AC2" s="13">
        <v>2020</v>
      </c>
      <c r="AD2" s="13">
        <v>2021</v>
      </c>
    </row>
    <row r="3" spans="1:30" ht="13.5">
      <c r="A3">
        <v>1</v>
      </c>
      <c r="B3" s="55" t="s">
        <v>408</v>
      </c>
      <c r="C3" t="s">
        <v>11</v>
      </c>
      <c r="D3">
        <v>0</v>
      </c>
      <c r="E3">
        <v>5.0999999999999899</v>
      </c>
      <c r="F3">
        <v>22.9</v>
      </c>
      <c r="G3">
        <v>31.3</v>
      </c>
      <c r="H3">
        <v>69.7</v>
      </c>
      <c r="I3">
        <v>49.21</v>
      </c>
      <c r="J3">
        <v>56</v>
      </c>
      <c r="K3">
        <v>39.299999999999997</v>
      </c>
      <c r="L3">
        <v>51.7</v>
      </c>
      <c r="M3">
        <v>150.4</v>
      </c>
      <c r="N3">
        <v>161.9</v>
      </c>
      <c r="O3">
        <v>234.4</v>
      </c>
      <c r="P3">
        <v>131.69999999999999</v>
      </c>
      <c r="Q3">
        <v>58.6</v>
      </c>
      <c r="R3">
        <v>133.08000000000001</v>
      </c>
      <c r="S3">
        <v>122.9</v>
      </c>
      <c r="T3">
        <v>826.97</v>
      </c>
      <c r="U3">
        <v>95.22</v>
      </c>
      <c r="V3">
        <v>454.22</v>
      </c>
      <c r="W3">
        <v>503.45</v>
      </c>
      <c r="X3">
        <v>370.409999999999</v>
      </c>
      <c r="Y3" s="91">
        <v>331</v>
      </c>
      <c r="Z3" s="91">
        <v>457</v>
      </c>
      <c r="AA3" s="91">
        <v>725</v>
      </c>
      <c r="AB3" s="91">
        <v>800</v>
      </c>
      <c r="AC3" s="91">
        <v>805</v>
      </c>
      <c r="AD3" s="91">
        <v>2070</v>
      </c>
    </row>
    <row r="4" spans="1:30" ht="13.5">
      <c r="A4">
        <v>2</v>
      </c>
      <c r="B4" s="55" t="s">
        <v>409</v>
      </c>
      <c r="C4" t="s">
        <v>131</v>
      </c>
      <c r="D4">
        <v>12</v>
      </c>
      <c r="E4">
        <v>0</v>
      </c>
      <c r="F4">
        <v>13.3</v>
      </c>
      <c r="G4">
        <v>25.8</v>
      </c>
      <c r="H4">
        <v>69.7</v>
      </c>
      <c r="I4">
        <v>49.21</v>
      </c>
      <c r="J4">
        <v>56.1</v>
      </c>
      <c r="K4">
        <v>39.299999999999997</v>
      </c>
      <c r="L4">
        <v>51.7</v>
      </c>
      <c r="M4">
        <v>150.4</v>
      </c>
      <c r="N4">
        <v>161.9</v>
      </c>
      <c r="O4">
        <v>234.4</v>
      </c>
      <c r="P4">
        <v>131.69999999999999</v>
      </c>
      <c r="Q4">
        <v>58.6</v>
      </c>
      <c r="R4">
        <v>133.08000000000001</v>
      </c>
      <c r="S4">
        <v>122.9</v>
      </c>
      <c r="T4">
        <v>826.97</v>
      </c>
      <c r="U4">
        <v>95.22</v>
      </c>
      <c r="V4">
        <v>430.45</v>
      </c>
      <c r="W4">
        <v>499.47</v>
      </c>
      <c r="X4">
        <v>369.51</v>
      </c>
      <c r="Y4" s="91">
        <v>331</v>
      </c>
      <c r="Z4" s="91">
        <v>457</v>
      </c>
      <c r="AA4" s="91">
        <v>725</v>
      </c>
      <c r="AB4" s="91">
        <v>800</v>
      </c>
      <c r="AC4" s="91">
        <v>805</v>
      </c>
      <c r="AD4" s="91">
        <v>2070</v>
      </c>
    </row>
    <row r="5" spans="1:30" ht="13.5">
      <c r="A5" s="91">
        <v>3</v>
      </c>
      <c r="B5" s="55" t="s">
        <v>410</v>
      </c>
      <c r="C5" t="s">
        <v>132</v>
      </c>
      <c r="D5">
        <v>359.23</v>
      </c>
      <c r="E5">
        <v>683.45</v>
      </c>
      <c r="F5">
        <v>978.65</v>
      </c>
      <c r="G5">
        <v>966.35</v>
      </c>
      <c r="H5">
        <v>1155.8399999999999</v>
      </c>
      <c r="I5">
        <v>1011.6</v>
      </c>
      <c r="J5">
        <v>1087.8900000000001</v>
      </c>
      <c r="K5">
        <v>1161.99</v>
      </c>
      <c r="L5">
        <v>1257.1199999999999</v>
      </c>
      <c r="M5">
        <v>1551.06</v>
      </c>
      <c r="N5">
        <v>2332.85</v>
      </c>
      <c r="O5">
        <v>3068.24</v>
      </c>
      <c r="P5">
        <v>4254.2</v>
      </c>
      <c r="Q5">
        <v>5395.92</v>
      </c>
      <c r="R5">
        <v>5209.28</v>
      </c>
      <c r="S5">
        <v>5483</v>
      </c>
      <c r="T5">
        <v>5592.7299999999896</v>
      </c>
      <c r="U5">
        <v>6078.01</v>
      </c>
      <c r="V5">
        <v>6469.43</v>
      </c>
      <c r="W5">
        <v>7369.33</v>
      </c>
      <c r="X5">
        <v>7882.97</v>
      </c>
      <c r="Y5" s="91">
        <v>8817</v>
      </c>
      <c r="Z5" s="91">
        <v>9145</v>
      </c>
      <c r="AA5" s="91">
        <v>9555</v>
      </c>
      <c r="AB5" s="91">
        <v>10060</v>
      </c>
      <c r="AC5" s="91">
        <v>10500</v>
      </c>
      <c r="AD5" s="91">
        <v>10794</v>
      </c>
    </row>
    <row r="6" spans="1:30" ht="13.5">
      <c r="A6" s="91">
        <v>4</v>
      </c>
      <c r="B6" s="55" t="s">
        <v>411</v>
      </c>
      <c r="C6" t="s">
        <v>10</v>
      </c>
      <c r="D6">
        <v>271.73</v>
      </c>
      <c r="E6">
        <v>496.54</v>
      </c>
      <c r="F6">
        <v>708.31</v>
      </c>
      <c r="G6">
        <v>769.73</v>
      </c>
      <c r="H6">
        <v>876.6</v>
      </c>
      <c r="I6">
        <v>931.68</v>
      </c>
      <c r="J6">
        <v>1105.67</v>
      </c>
      <c r="K6">
        <v>1211.01</v>
      </c>
      <c r="L6">
        <v>1367.81</v>
      </c>
      <c r="M6">
        <v>2266.62</v>
      </c>
      <c r="N6">
        <v>2810.26</v>
      </c>
      <c r="O6">
        <v>3694.68</v>
      </c>
      <c r="P6">
        <v>4972.6400000000003</v>
      </c>
      <c r="Q6">
        <v>5854.18</v>
      </c>
      <c r="R6">
        <v>5264.5</v>
      </c>
      <c r="S6">
        <v>5865.8</v>
      </c>
      <c r="T6">
        <v>6873.67</v>
      </c>
      <c r="U6">
        <v>7560.04</v>
      </c>
      <c r="V6">
        <v>7434.15</v>
      </c>
      <c r="W6">
        <v>8118.8399999999901</v>
      </c>
      <c r="X6">
        <v>8963.18</v>
      </c>
      <c r="Y6" s="91">
        <v>9642</v>
      </c>
      <c r="Z6" s="91">
        <v>10865</v>
      </c>
      <c r="AA6" s="91">
        <v>11470</v>
      </c>
      <c r="AB6" s="91">
        <v>12330</v>
      </c>
      <c r="AC6" s="91">
        <v>13230</v>
      </c>
      <c r="AD6" s="91">
        <v>14190</v>
      </c>
    </row>
    <row r="7" spans="1:30" ht="13.5">
      <c r="A7" s="91">
        <v>5</v>
      </c>
      <c r="B7" s="55" t="s">
        <v>412</v>
      </c>
      <c r="C7" t="s">
        <v>23</v>
      </c>
      <c r="D7">
        <v>10.54</v>
      </c>
      <c r="E7">
        <v>9.66</v>
      </c>
      <c r="F7">
        <v>6.86</v>
      </c>
      <c r="G7">
        <v>21.91</v>
      </c>
      <c r="H7">
        <v>19.32</v>
      </c>
      <c r="I7">
        <v>23.68</v>
      </c>
      <c r="J7">
        <v>12.45</v>
      </c>
      <c r="K7">
        <v>26.93</v>
      </c>
      <c r="L7">
        <v>35.29</v>
      </c>
      <c r="M7">
        <v>98.17</v>
      </c>
      <c r="N7">
        <v>66.13</v>
      </c>
      <c r="O7">
        <v>118</v>
      </c>
      <c r="P7">
        <v>205.06</v>
      </c>
      <c r="Q7">
        <v>230.14</v>
      </c>
      <c r="R7">
        <v>289.73</v>
      </c>
      <c r="S7">
        <v>218.2</v>
      </c>
      <c r="T7">
        <v>395.16</v>
      </c>
      <c r="U7">
        <v>462.9</v>
      </c>
      <c r="V7">
        <v>644.91</v>
      </c>
      <c r="W7">
        <v>884.53</v>
      </c>
      <c r="X7">
        <v>727.18</v>
      </c>
      <c r="Y7" s="91">
        <v>780.60770000000002</v>
      </c>
      <c r="Z7" s="91">
        <v>789.28309999999999</v>
      </c>
      <c r="AA7" s="91">
        <v>998.6386</v>
      </c>
      <c r="AB7" s="91">
        <v>1269.5640000000001</v>
      </c>
      <c r="AC7" s="91">
        <v>1679.636</v>
      </c>
      <c r="AD7" s="91">
        <v>2288.9389999999999</v>
      </c>
    </row>
    <row r="8" spans="1:30" ht="13.5">
      <c r="A8" s="91">
        <v>6</v>
      </c>
      <c r="B8" s="55" t="s">
        <v>413</v>
      </c>
      <c r="C8" t="s">
        <v>22</v>
      </c>
      <c r="D8">
        <v>131.36000000000001</v>
      </c>
      <c r="E8">
        <v>185.57</v>
      </c>
      <c r="F8">
        <v>254.55</v>
      </c>
      <c r="G8">
        <v>221.97</v>
      </c>
      <c r="H8">
        <v>259.77</v>
      </c>
      <c r="I8">
        <v>329.16</v>
      </c>
      <c r="J8">
        <v>365.67</v>
      </c>
      <c r="K8">
        <v>417.18</v>
      </c>
      <c r="L8">
        <v>473.24</v>
      </c>
      <c r="M8">
        <v>676.16</v>
      </c>
      <c r="N8">
        <v>811.4</v>
      </c>
      <c r="O8">
        <v>929.54</v>
      </c>
      <c r="P8">
        <v>1310.49</v>
      </c>
      <c r="Q8">
        <v>1290.7</v>
      </c>
      <c r="R8">
        <v>1457.94</v>
      </c>
      <c r="S8">
        <v>1618.18</v>
      </c>
      <c r="T8">
        <v>1753.58</v>
      </c>
      <c r="U8">
        <v>1918.06</v>
      </c>
      <c r="V8">
        <v>2351.5500000000002</v>
      </c>
      <c r="W8">
        <v>2462.11</v>
      </c>
      <c r="X8">
        <v>2503.73</v>
      </c>
      <c r="Y8" s="91">
        <v>2723.83</v>
      </c>
      <c r="Z8" s="91">
        <v>3469.569</v>
      </c>
      <c r="AA8" s="91">
        <v>3934.875</v>
      </c>
      <c r="AB8" s="91">
        <v>4468.9790000000003</v>
      </c>
      <c r="AC8" s="91">
        <v>5109.3549999999896</v>
      </c>
      <c r="AD8" s="91">
        <v>5880.18</v>
      </c>
    </row>
    <row r="9" spans="1:30" ht="13.5">
      <c r="A9" s="91">
        <v>7</v>
      </c>
      <c r="B9" s="55" t="s">
        <v>414</v>
      </c>
      <c r="C9" t="s">
        <v>17</v>
      </c>
      <c r="D9">
        <v>223.88</v>
      </c>
      <c r="E9">
        <v>495.19</v>
      </c>
      <c r="F9">
        <v>631.77</v>
      </c>
      <c r="G9">
        <v>536.24</v>
      </c>
      <c r="H9">
        <v>612.35</v>
      </c>
      <c r="I9">
        <v>462.11</v>
      </c>
      <c r="J9">
        <v>550.25</v>
      </c>
      <c r="K9">
        <v>621.42999999999995</v>
      </c>
      <c r="L9">
        <v>600.23</v>
      </c>
      <c r="M9">
        <v>742.51</v>
      </c>
      <c r="N9">
        <v>1113.67</v>
      </c>
      <c r="O9">
        <v>1332.24</v>
      </c>
      <c r="P9">
        <v>2257.2399999999998</v>
      </c>
      <c r="Q9">
        <v>2622.5</v>
      </c>
      <c r="R9">
        <v>2153.5300000000002</v>
      </c>
      <c r="S9">
        <v>2258.8000000000002</v>
      </c>
      <c r="T9">
        <v>2347.14</v>
      </c>
      <c r="U9">
        <v>2500.31</v>
      </c>
      <c r="V9">
        <v>2405.9499999999998</v>
      </c>
      <c r="W9">
        <v>2665.46</v>
      </c>
      <c r="X9">
        <v>2804.83</v>
      </c>
      <c r="Y9" s="91">
        <v>3180</v>
      </c>
      <c r="Z9" s="91">
        <v>3170</v>
      </c>
      <c r="AA9" s="91">
        <v>3215</v>
      </c>
      <c r="AB9" s="91">
        <v>3310</v>
      </c>
      <c r="AC9" s="91">
        <v>3410</v>
      </c>
      <c r="AD9" s="91">
        <v>3515</v>
      </c>
    </row>
    <row r="10" spans="1:30" ht="13.5">
      <c r="A10" s="91">
        <v>8</v>
      </c>
      <c r="B10" s="55" t="s">
        <v>415</v>
      </c>
      <c r="C10" t="s">
        <v>2</v>
      </c>
      <c r="D10">
        <v>2094.96</v>
      </c>
      <c r="E10">
        <v>3282.52</v>
      </c>
      <c r="F10">
        <v>4123.8100000000004</v>
      </c>
      <c r="G10">
        <v>3997.09</v>
      </c>
      <c r="H10">
        <v>4736.1499999999896</v>
      </c>
      <c r="I10">
        <v>4832.99</v>
      </c>
      <c r="J10">
        <v>4953.57</v>
      </c>
      <c r="K10">
        <v>5609.9799999999896</v>
      </c>
      <c r="L10">
        <v>6330.64</v>
      </c>
      <c r="M10">
        <v>7143.68</v>
      </c>
      <c r="N10">
        <v>8004.35</v>
      </c>
      <c r="O10">
        <v>10630.57</v>
      </c>
      <c r="P10">
        <v>12392.18</v>
      </c>
      <c r="Q10">
        <v>15662.29</v>
      </c>
      <c r="R10">
        <v>15455.41</v>
      </c>
      <c r="S10">
        <v>16167.86</v>
      </c>
      <c r="T10">
        <v>18391.48</v>
      </c>
      <c r="U10">
        <v>19319.310000000001</v>
      </c>
      <c r="V10">
        <v>19868.650000000001</v>
      </c>
      <c r="W10">
        <v>21618.48</v>
      </c>
      <c r="X10">
        <v>23391.19</v>
      </c>
      <c r="Y10" s="91">
        <v>24870.26</v>
      </c>
      <c r="Z10" s="91">
        <v>23555.21</v>
      </c>
      <c r="AA10" s="91">
        <v>25115.61</v>
      </c>
      <c r="AB10" s="91">
        <v>26559.89</v>
      </c>
      <c r="AC10" s="91">
        <v>28163.96</v>
      </c>
      <c r="AD10" s="91">
        <v>29865.59</v>
      </c>
    </row>
    <row r="11" spans="1:30" ht="13.5">
      <c r="A11" s="91">
        <v>9</v>
      </c>
      <c r="B11" s="55" t="s">
        <v>416</v>
      </c>
      <c r="C11" t="s">
        <v>30</v>
      </c>
      <c r="D11">
        <v>124.78</v>
      </c>
      <c r="E11">
        <v>176.73</v>
      </c>
      <c r="F11">
        <v>239.69</v>
      </c>
      <c r="G11">
        <v>212.18</v>
      </c>
      <c r="H11">
        <v>244.04</v>
      </c>
      <c r="I11">
        <v>315.20999999999998</v>
      </c>
      <c r="J11">
        <v>348.85</v>
      </c>
      <c r="K11">
        <v>390.79</v>
      </c>
      <c r="L11">
        <v>441.54</v>
      </c>
      <c r="M11">
        <v>615.99</v>
      </c>
      <c r="N11">
        <v>736.28</v>
      </c>
      <c r="O11">
        <v>827.36</v>
      </c>
      <c r="P11">
        <v>1152.07</v>
      </c>
      <c r="Q11">
        <v>1082.55</v>
      </c>
      <c r="R11">
        <v>1229.44</v>
      </c>
      <c r="S11">
        <v>1372.99</v>
      </c>
      <c r="T11">
        <v>1438.99</v>
      </c>
      <c r="U11">
        <v>1550.03</v>
      </c>
      <c r="V11">
        <v>1899.63</v>
      </c>
      <c r="W11">
        <v>1942.58</v>
      </c>
      <c r="X11">
        <v>1981.94</v>
      </c>
      <c r="Y11" s="91">
        <v>2149.0650000000001</v>
      </c>
      <c r="Z11" s="91">
        <v>2736.7310000000002</v>
      </c>
      <c r="AA11" s="91">
        <v>3074.848</v>
      </c>
      <c r="AB11" s="91">
        <v>3459.3229999999999</v>
      </c>
      <c r="AC11" s="91">
        <v>3915.8380000000002</v>
      </c>
      <c r="AD11" s="91">
        <v>4459.7640000000001</v>
      </c>
    </row>
    <row r="12" spans="1:30" ht="13.5">
      <c r="A12" s="91">
        <v>10</v>
      </c>
      <c r="B12" s="55" t="s">
        <v>417</v>
      </c>
      <c r="C12" t="s">
        <v>33</v>
      </c>
      <c r="D12">
        <v>0.4985</v>
      </c>
      <c r="E12">
        <v>0.69479999999999997</v>
      </c>
      <c r="F12">
        <v>0.74409999999999998</v>
      </c>
      <c r="G12">
        <v>0.77059999999999995</v>
      </c>
      <c r="H12">
        <v>0.91810000000000003</v>
      </c>
      <c r="I12">
        <v>0.95520000000000005</v>
      </c>
      <c r="J12">
        <v>1</v>
      </c>
      <c r="K12">
        <v>1.0558000000000001</v>
      </c>
      <c r="L12">
        <v>1.1063000000000001</v>
      </c>
      <c r="M12">
        <v>1.1689000000000001</v>
      </c>
      <c r="N12">
        <v>1.2653000000000001</v>
      </c>
      <c r="O12">
        <v>1.3812</v>
      </c>
      <c r="P12">
        <v>1.5088999999999999</v>
      </c>
      <c r="Q12">
        <v>1.6597999999999999</v>
      </c>
      <c r="R12">
        <v>1.6884999999999999</v>
      </c>
      <c r="S12">
        <v>1.8085</v>
      </c>
      <c r="T12">
        <v>1.9630000000000001</v>
      </c>
      <c r="U12">
        <v>1.9444999999999999</v>
      </c>
      <c r="V12">
        <v>1.9345000000000001</v>
      </c>
      <c r="W12">
        <v>1.9939</v>
      </c>
      <c r="X12">
        <v>2.0737999999999999</v>
      </c>
      <c r="Y12" s="91">
        <v>2.1152760000000002</v>
      </c>
      <c r="Z12" s="91">
        <v>2.2344900000000001</v>
      </c>
      <c r="AA12" s="91">
        <v>2.312697</v>
      </c>
      <c r="AB12" s="91">
        <v>2.3820779999999999</v>
      </c>
      <c r="AC12" s="91">
        <v>2.4535399999999998</v>
      </c>
      <c r="AD12" s="91">
        <v>2.5271469999999998</v>
      </c>
    </row>
    <row r="13" spans="1:30" ht="13.5">
      <c r="A13" s="91">
        <v>11</v>
      </c>
      <c r="B13" s="55" t="s">
        <v>418</v>
      </c>
      <c r="C13" t="s">
        <v>42</v>
      </c>
      <c r="D13">
        <v>0.63070000000000004</v>
      </c>
      <c r="E13">
        <v>0.71750000000000003</v>
      </c>
      <c r="F13">
        <v>0.76959999999999995</v>
      </c>
      <c r="G13">
        <v>0.85160000000000002</v>
      </c>
      <c r="H13">
        <v>0.94440000000000002</v>
      </c>
      <c r="I13">
        <v>0.98819999999999997</v>
      </c>
      <c r="J13">
        <v>1.0218</v>
      </c>
      <c r="K13">
        <v>1.0771999999999999</v>
      </c>
      <c r="L13">
        <v>1.1520999999999999</v>
      </c>
      <c r="M13">
        <v>1.2383</v>
      </c>
      <c r="N13">
        <v>1.3148</v>
      </c>
      <c r="O13">
        <v>1.4301999999999999</v>
      </c>
      <c r="P13">
        <v>1.5871999999999999</v>
      </c>
      <c r="Q13">
        <v>1.6753</v>
      </c>
      <c r="R13">
        <v>1.7253000000000001</v>
      </c>
      <c r="S13">
        <v>1.9192</v>
      </c>
      <c r="T13">
        <v>1.9583999999999999</v>
      </c>
      <c r="U13">
        <v>1.9315</v>
      </c>
      <c r="V13">
        <v>1.9773000000000001</v>
      </c>
      <c r="W13">
        <v>2.0158999999999998</v>
      </c>
      <c r="X13">
        <v>2.1143000000000001</v>
      </c>
      <c r="Y13" s="91">
        <v>2.1565859999999999</v>
      </c>
      <c r="Z13" s="91">
        <v>2.2714150000000002</v>
      </c>
      <c r="AA13" s="91">
        <v>2.3395570000000001</v>
      </c>
      <c r="AB13" s="91">
        <v>2.4097439999999999</v>
      </c>
      <c r="AC13" s="91">
        <v>2.4820359999999999</v>
      </c>
      <c r="AD13" s="91">
        <v>2.5564979999999999</v>
      </c>
    </row>
    <row r="14" spans="1:30" ht="13.5">
      <c r="A14" s="91">
        <v>12</v>
      </c>
      <c r="B14" s="55" t="s">
        <v>419</v>
      </c>
      <c r="C14" t="s">
        <v>172</v>
      </c>
      <c r="D14">
        <v>0.7157</v>
      </c>
      <c r="E14">
        <v>0.7762</v>
      </c>
      <c r="F14">
        <v>0.82299999999999995</v>
      </c>
      <c r="G14">
        <v>0.86839999999999995</v>
      </c>
      <c r="H14">
        <v>0.91700000000000004</v>
      </c>
      <c r="I14">
        <v>0.95909999999999995</v>
      </c>
      <c r="J14">
        <v>1</v>
      </c>
      <c r="K14">
        <v>1.0328999999999999</v>
      </c>
      <c r="L14">
        <v>1.069</v>
      </c>
      <c r="M14">
        <v>1.1080000000000001</v>
      </c>
      <c r="N14">
        <v>1.1493</v>
      </c>
      <c r="O14">
        <v>1.1908000000000001</v>
      </c>
      <c r="P14">
        <v>1.2351000000000001</v>
      </c>
      <c r="Q14">
        <v>1.3067</v>
      </c>
      <c r="R14">
        <v>1.3380000000000001</v>
      </c>
      <c r="S14">
        <v>1.3864000000000001</v>
      </c>
      <c r="T14">
        <v>1.4528000000000001</v>
      </c>
      <c r="U14">
        <v>1.5084</v>
      </c>
      <c r="V14">
        <v>1.5632999999999999</v>
      </c>
      <c r="W14">
        <v>1.6137999999999999</v>
      </c>
      <c r="X14">
        <v>1.6553</v>
      </c>
      <c r="Y14" s="91">
        <v>1.729789</v>
      </c>
      <c r="Z14" s="91">
        <v>1.7214389999999999</v>
      </c>
      <c r="AA14" s="91">
        <v>1.773082</v>
      </c>
      <c r="AB14" s="91">
        <v>1.8262750000000001</v>
      </c>
      <c r="AC14" s="91">
        <v>1.8810629999999999</v>
      </c>
      <c r="AD14" s="91">
        <v>1.937495</v>
      </c>
    </row>
    <row r="15" spans="1:30" ht="13.5">
      <c r="A15" s="91">
        <v>13</v>
      </c>
      <c r="B15" s="55" t="s">
        <v>420</v>
      </c>
      <c r="C15" t="s">
        <v>7</v>
      </c>
      <c r="D15">
        <v>2.9</v>
      </c>
      <c r="E15">
        <v>20.9</v>
      </c>
      <c r="F15">
        <v>25.89</v>
      </c>
      <c r="G15">
        <v>73.41</v>
      </c>
      <c r="H15">
        <v>52.659999999999897</v>
      </c>
      <c r="I15">
        <v>19.100000000000001</v>
      </c>
      <c r="J15">
        <v>5.58</v>
      </c>
      <c r="K15">
        <v>15.3</v>
      </c>
      <c r="L15">
        <v>30.29</v>
      </c>
      <c r="M15">
        <v>72.7</v>
      </c>
      <c r="N15">
        <v>439.1</v>
      </c>
      <c r="O15">
        <v>718.5</v>
      </c>
      <c r="P15">
        <v>888.4</v>
      </c>
      <c r="Q15">
        <v>697.8</v>
      </c>
      <c r="R15">
        <v>211.5</v>
      </c>
      <c r="S15">
        <v>219.9</v>
      </c>
      <c r="T15">
        <v>377.35</v>
      </c>
      <c r="U15">
        <v>279.48</v>
      </c>
      <c r="V15">
        <v>125.67</v>
      </c>
      <c r="W15">
        <v>114.74</v>
      </c>
      <c r="X15">
        <v>355.07</v>
      </c>
      <c r="Y15" s="91">
        <v>305</v>
      </c>
      <c r="Z15" s="91">
        <v>185</v>
      </c>
      <c r="AA15" s="91">
        <v>150</v>
      </c>
      <c r="AB15" s="91">
        <v>140</v>
      </c>
      <c r="AC15" s="91">
        <v>130</v>
      </c>
      <c r="AD15" s="91">
        <v>130</v>
      </c>
    </row>
    <row r="16" spans="1:30" ht="13.5">
      <c r="A16" s="91">
        <v>14</v>
      </c>
      <c r="B16" s="55" t="s">
        <v>421</v>
      </c>
      <c r="C16" t="s">
        <v>31</v>
      </c>
      <c r="D16">
        <v>35.369999999999997</v>
      </c>
      <c r="E16">
        <v>44.02</v>
      </c>
      <c r="F16">
        <v>55.28</v>
      </c>
      <c r="G16">
        <v>47.68</v>
      </c>
      <c r="H16">
        <v>38.67</v>
      </c>
      <c r="I16">
        <v>65.069999999999894</v>
      </c>
      <c r="J16">
        <v>56.53</v>
      </c>
      <c r="K16">
        <v>74.3</v>
      </c>
      <c r="L16">
        <v>88.74</v>
      </c>
      <c r="M16">
        <v>240.53</v>
      </c>
      <c r="N16">
        <v>367.85</v>
      </c>
      <c r="O16">
        <v>645.80999999999995</v>
      </c>
      <c r="P16">
        <v>1110.8900000000001</v>
      </c>
      <c r="Q16">
        <v>916.67</v>
      </c>
      <c r="R16">
        <v>1101.05</v>
      </c>
      <c r="S16">
        <v>1587.26</v>
      </c>
      <c r="T16">
        <v>2344.19</v>
      </c>
      <c r="U16">
        <v>2519.13</v>
      </c>
      <c r="V16">
        <v>3518.78</v>
      </c>
      <c r="W16">
        <v>3968.73</v>
      </c>
      <c r="X16">
        <v>3781</v>
      </c>
      <c r="Y16" s="91">
        <v>4303.1570000000002</v>
      </c>
      <c r="Z16" s="91">
        <v>4951.165</v>
      </c>
      <c r="AA16" s="91">
        <v>5799.9650000000001</v>
      </c>
      <c r="AB16" s="91">
        <v>6849.7439999999997</v>
      </c>
      <c r="AC16" s="91">
        <v>8192.0470000000005</v>
      </c>
      <c r="AD16" s="91">
        <v>9917.7309999999998</v>
      </c>
    </row>
    <row r="17" spans="1:36" ht="13.5">
      <c r="A17" s="91">
        <v>15</v>
      </c>
      <c r="B17" s="55" t="s">
        <v>422</v>
      </c>
      <c r="C17" t="s">
        <v>25</v>
      </c>
      <c r="D17">
        <v>39.75</v>
      </c>
      <c r="E17">
        <v>210.64</v>
      </c>
      <c r="F17">
        <v>372.76</v>
      </c>
      <c r="G17">
        <v>499.5</v>
      </c>
      <c r="H17">
        <v>688.14</v>
      </c>
      <c r="I17">
        <v>784.48</v>
      </c>
      <c r="J17">
        <v>726.87</v>
      </c>
      <c r="K17">
        <v>718.28</v>
      </c>
      <c r="L17">
        <v>765.68</v>
      </c>
      <c r="M17">
        <v>740.4</v>
      </c>
      <c r="N17">
        <v>627.45000000000005</v>
      </c>
      <c r="O17">
        <v>414.9</v>
      </c>
      <c r="P17">
        <v>352.73</v>
      </c>
      <c r="Q17">
        <v>-171.2</v>
      </c>
      <c r="R17">
        <v>263.08</v>
      </c>
      <c r="S17">
        <v>161.43</v>
      </c>
      <c r="T17">
        <v>127.01</v>
      </c>
      <c r="U17">
        <v>-79.53</v>
      </c>
      <c r="V17">
        <v>569.79</v>
      </c>
      <c r="W17">
        <v>648.92999999999995</v>
      </c>
      <c r="X17">
        <v>712.89</v>
      </c>
      <c r="Y17" s="91">
        <v>788.89</v>
      </c>
      <c r="Z17" s="91">
        <v>1053.82</v>
      </c>
      <c r="AA17" s="91">
        <v>956.82</v>
      </c>
      <c r="AB17" s="91">
        <v>941.82</v>
      </c>
      <c r="AC17" s="91">
        <v>766.82</v>
      </c>
      <c r="AD17" s="91">
        <v>730.82</v>
      </c>
    </row>
    <row r="18" spans="1:36" ht="13.5">
      <c r="A18" s="91">
        <v>16</v>
      </c>
      <c r="B18" s="55" t="s">
        <v>423</v>
      </c>
      <c r="C18" t="s">
        <v>19</v>
      </c>
      <c r="D18">
        <v>112.45</v>
      </c>
      <c r="E18">
        <v>300.56</v>
      </c>
      <c r="F18">
        <v>413.78</v>
      </c>
      <c r="G18">
        <v>541.52</v>
      </c>
      <c r="H18">
        <v>709.24</v>
      </c>
      <c r="I18">
        <v>802.43</v>
      </c>
      <c r="J18">
        <v>767.62</v>
      </c>
      <c r="K18">
        <v>776.87</v>
      </c>
      <c r="L18">
        <v>816.53</v>
      </c>
      <c r="M18">
        <v>841.41</v>
      </c>
      <c r="N18">
        <v>832.85</v>
      </c>
      <c r="O18">
        <v>787.14</v>
      </c>
      <c r="P18">
        <v>778.47</v>
      </c>
      <c r="Q18">
        <v>779.67</v>
      </c>
      <c r="R18">
        <v>760.88</v>
      </c>
      <c r="S18">
        <v>716.4</v>
      </c>
      <c r="T18">
        <v>687.36</v>
      </c>
      <c r="U18">
        <v>530.48</v>
      </c>
      <c r="V18">
        <v>523.58000000000004</v>
      </c>
      <c r="W18">
        <v>521.62</v>
      </c>
      <c r="X18">
        <v>502.47</v>
      </c>
      <c r="Y18" s="91">
        <v>467.47</v>
      </c>
      <c r="Z18" s="91">
        <v>469.51</v>
      </c>
      <c r="AA18" s="91">
        <v>434.51</v>
      </c>
      <c r="AB18" s="91">
        <v>399.51</v>
      </c>
      <c r="AC18" s="91">
        <v>364.51</v>
      </c>
      <c r="AD18" s="91">
        <v>329.51</v>
      </c>
      <c r="AE18" s="91"/>
      <c r="AG18" s="91"/>
      <c r="AH18" s="91"/>
      <c r="AI18" s="91"/>
      <c r="AJ18" s="91"/>
    </row>
    <row r="19" spans="1:36" ht="13.5">
      <c r="A19" s="91">
        <v>17</v>
      </c>
      <c r="B19" s="55" t="s">
        <v>424</v>
      </c>
      <c r="C19" t="s">
        <v>27</v>
      </c>
      <c r="D19">
        <v>133.24</v>
      </c>
      <c r="E19">
        <v>128.79</v>
      </c>
      <c r="F19">
        <v>213.71</v>
      </c>
      <c r="G19">
        <v>307.64999999999998</v>
      </c>
      <c r="H19">
        <v>430.47</v>
      </c>
      <c r="I19">
        <v>533.62</v>
      </c>
      <c r="J19">
        <v>601.59</v>
      </c>
      <c r="K19">
        <v>738.96</v>
      </c>
      <c r="L19">
        <v>899.46</v>
      </c>
      <c r="M19">
        <v>1096.3900000000001</v>
      </c>
      <c r="N19">
        <v>1861.44</v>
      </c>
      <c r="O19">
        <v>2852.5</v>
      </c>
      <c r="P19">
        <v>4962.2299999999896</v>
      </c>
      <c r="Q19">
        <v>6416.44</v>
      </c>
      <c r="R19">
        <v>5637.25</v>
      </c>
      <c r="S19">
        <v>6788.63</v>
      </c>
      <c r="T19">
        <v>8021.58</v>
      </c>
      <c r="U19">
        <v>9085.66</v>
      </c>
      <c r="V19">
        <v>10764.94</v>
      </c>
      <c r="W19">
        <v>13263.11</v>
      </c>
      <c r="X19">
        <v>15836.3</v>
      </c>
      <c r="Y19" s="91">
        <v>17822.75</v>
      </c>
      <c r="Z19" s="91">
        <v>22299.38</v>
      </c>
      <c r="AA19" s="91">
        <v>24855.34</v>
      </c>
      <c r="AB19" s="91">
        <v>27821.99</v>
      </c>
      <c r="AC19" s="91">
        <v>31855.77</v>
      </c>
      <c r="AD19" s="91">
        <v>36923.67</v>
      </c>
    </row>
    <row r="20" spans="1:36" ht="13.5">
      <c r="A20" s="91">
        <v>18</v>
      </c>
      <c r="B20" s="55" t="s">
        <v>425</v>
      </c>
      <c r="C20" t="s">
        <v>20</v>
      </c>
      <c r="D20">
        <v>5.01</v>
      </c>
      <c r="E20">
        <v>14.46</v>
      </c>
      <c r="F20">
        <v>30.21</v>
      </c>
      <c r="G20">
        <v>6.97</v>
      </c>
      <c r="H20">
        <v>10.61</v>
      </c>
      <c r="I20">
        <v>4.21</v>
      </c>
      <c r="J20">
        <v>1.41</v>
      </c>
      <c r="K20">
        <v>0.01</v>
      </c>
      <c r="L20">
        <v>6.32</v>
      </c>
      <c r="M20">
        <v>-17.04</v>
      </c>
      <c r="N20">
        <v>0</v>
      </c>
      <c r="O20">
        <v>-254.6</v>
      </c>
      <c r="P20">
        <v>-303.41000000000003</v>
      </c>
      <c r="Q20">
        <v>132.06</v>
      </c>
      <c r="R20">
        <v>-174.05</v>
      </c>
      <c r="S20">
        <v>-165.08</v>
      </c>
      <c r="T20">
        <v>-428.62</v>
      </c>
      <c r="U20">
        <v>-171.79</v>
      </c>
      <c r="V20">
        <v>-284.52</v>
      </c>
      <c r="W20">
        <v>211.65</v>
      </c>
      <c r="X20">
        <v>713.35</v>
      </c>
      <c r="Y20" s="91">
        <v>1069.963</v>
      </c>
      <c r="Z20" s="91">
        <v>1922.951</v>
      </c>
      <c r="AA20" s="91">
        <v>2309.5709999999999</v>
      </c>
      <c r="AB20" s="91">
        <v>2709.5639999999999</v>
      </c>
      <c r="AC20" s="91">
        <v>3497.0520000000001</v>
      </c>
      <c r="AD20" s="91">
        <v>4460.17</v>
      </c>
    </row>
    <row r="21" spans="1:36" ht="13.5">
      <c r="A21" s="91">
        <v>19</v>
      </c>
      <c r="B21" s="55" t="s">
        <v>426</v>
      </c>
      <c r="C21" t="s">
        <v>173</v>
      </c>
      <c r="D21">
        <v>140.55000000000001</v>
      </c>
      <c r="E21">
        <v>297.35000000000002</v>
      </c>
      <c r="F21">
        <v>451.58</v>
      </c>
      <c r="G21">
        <v>556.52</v>
      </c>
      <c r="H21">
        <v>1343.49</v>
      </c>
      <c r="I21">
        <v>1497.97</v>
      </c>
      <c r="J21">
        <v>1492.41</v>
      </c>
      <c r="K21">
        <v>1520.35</v>
      </c>
      <c r="L21">
        <v>1567.9</v>
      </c>
      <c r="M21">
        <v>1575.78</v>
      </c>
      <c r="N21">
        <v>1535.35</v>
      </c>
      <c r="O21">
        <v>1510.92</v>
      </c>
      <c r="P21">
        <v>1489.92</v>
      </c>
      <c r="Q21">
        <v>1458.9</v>
      </c>
      <c r="R21">
        <v>1693.2</v>
      </c>
      <c r="S21">
        <v>1818.3</v>
      </c>
      <c r="T21">
        <v>1862.6</v>
      </c>
      <c r="U21">
        <v>1895.2</v>
      </c>
      <c r="V21">
        <v>2016.9</v>
      </c>
      <c r="W21">
        <v>2570.4</v>
      </c>
      <c r="X21">
        <v>2827.3</v>
      </c>
      <c r="Y21" s="91">
        <v>3211.3</v>
      </c>
      <c r="Z21" s="91">
        <v>3540</v>
      </c>
      <c r="AA21" s="91">
        <v>3905</v>
      </c>
      <c r="AB21" s="91">
        <v>4265</v>
      </c>
      <c r="AC21" s="91">
        <v>4625</v>
      </c>
      <c r="AD21" s="91">
        <v>4885</v>
      </c>
    </row>
    <row r="22" spans="1:36" ht="13.5">
      <c r="A22" s="91">
        <v>20</v>
      </c>
      <c r="B22" s="55" t="s">
        <v>427</v>
      </c>
      <c r="C22" t="s">
        <v>133</v>
      </c>
      <c r="D22">
        <v>14.8</v>
      </c>
      <c r="E22">
        <v>13</v>
      </c>
      <c r="F22">
        <v>38</v>
      </c>
      <c r="G22">
        <v>69.5</v>
      </c>
      <c r="H22">
        <v>95.9</v>
      </c>
      <c r="I22">
        <v>84</v>
      </c>
      <c r="J22">
        <v>12.6</v>
      </c>
      <c r="K22">
        <v>-29.8</v>
      </c>
      <c r="L22">
        <v>-24.7</v>
      </c>
      <c r="M22">
        <v>-258.8</v>
      </c>
      <c r="N22">
        <v>-97.1</v>
      </c>
      <c r="O22">
        <v>-43.17</v>
      </c>
      <c r="P22">
        <v>-10</v>
      </c>
      <c r="Q22">
        <v>-22.4</v>
      </c>
      <c r="R22">
        <v>-198.1</v>
      </c>
      <c r="S22">
        <v>-26.8</v>
      </c>
      <c r="T22">
        <v>-23.62</v>
      </c>
      <c r="U22">
        <v>-8.6</v>
      </c>
      <c r="V22">
        <v>-21.45</v>
      </c>
      <c r="W22">
        <v>-25.8</v>
      </c>
      <c r="X22">
        <v>-32.130000000000003</v>
      </c>
      <c r="Y22" s="91">
        <v>-22</v>
      </c>
      <c r="Z22" s="91">
        <v>-35</v>
      </c>
      <c r="AA22" s="91">
        <v>-35</v>
      </c>
      <c r="AB22" s="91">
        <v>-35</v>
      </c>
      <c r="AC22" s="91">
        <v>-35</v>
      </c>
      <c r="AD22" s="91">
        <v>-35</v>
      </c>
    </row>
    <row r="23" spans="1:36" ht="13.5">
      <c r="A23" s="91">
        <v>21</v>
      </c>
      <c r="B23" s="55" t="s">
        <v>428</v>
      </c>
      <c r="C23" t="s">
        <v>134</v>
      </c>
      <c r="D23">
        <v>12</v>
      </c>
      <c r="E23">
        <v>-5.0999999999999899</v>
      </c>
      <c r="F23">
        <v>-9.6</v>
      </c>
      <c r="G23">
        <v>-5.5</v>
      </c>
      <c r="H23">
        <v>0</v>
      </c>
      <c r="I23">
        <v>0</v>
      </c>
      <c r="J23">
        <v>0.1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-23.77</v>
      </c>
      <c r="W23">
        <v>-3.98</v>
      </c>
      <c r="X23">
        <v>-0.9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</row>
    <row r="24" spans="1:36" ht="13.5">
      <c r="A24" s="91">
        <v>22</v>
      </c>
      <c r="B24" s="55" t="s">
        <v>429</v>
      </c>
      <c r="C24" t="s">
        <v>174</v>
      </c>
      <c r="E24">
        <v>-4.0503287981169098</v>
      </c>
      <c r="F24">
        <v>10.4014519231814</v>
      </c>
      <c r="G24">
        <v>-99.9492770167884</v>
      </c>
      <c r="H24">
        <v>16.1052173591588</v>
      </c>
      <c r="I24">
        <v>-44.319007401125603</v>
      </c>
      <c r="J24">
        <v>103.414138653344</v>
      </c>
      <c r="K24">
        <v>88.263725911645807</v>
      </c>
      <c r="L24">
        <v>-12.831658128783101</v>
      </c>
      <c r="M24">
        <v>365.03774519227602</v>
      </c>
      <c r="N24">
        <v>166.77467295007699</v>
      </c>
      <c r="O24">
        <v>803.35500720466098</v>
      </c>
      <c r="P24">
        <v>718.87122249022104</v>
      </c>
      <c r="Q24">
        <v>177.37074236886701</v>
      </c>
      <c r="R24">
        <v>1052.8403971566499</v>
      </c>
      <c r="S24">
        <v>273.613733277243</v>
      </c>
      <c r="T24">
        <v>934.87146109325795</v>
      </c>
      <c r="U24">
        <v>90.352627637632594</v>
      </c>
      <c r="V24">
        <v>-82.425124756972096</v>
      </c>
      <c r="W24">
        <v>-219.47093481076499</v>
      </c>
      <c r="X24">
        <v>-404.80198189920998</v>
      </c>
      <c r="Y24" s="91">
        <v>0</v>
      </c>
      <c r="Z24" s="91">
        <v>826.93140000000005</v>
      </c>
      <c r="AA24" s="91">
        <v>771.80259999999998</v>
      </c>
      <c r="AB24" s="91">
        <v>848.98289999999997</v>
      </c>
      <c r="AC24" s="91">
        <v>933.88120000000004</v>
      </c>
      <c r="AD24" s="91">
        <v>1027.269</v>
      </c>
    </row>
    <row r="25" spans="1:36" ht="13.5">
      <c r="A25" s="91">
        <v>23</v>
      </c>
      <c r="B25" s="55" t="s">
        <v>430</v>
      </c>
      <c r="C25" t="s">
        <v>12</v>
      </c>
      <c r="D25">
        <v>108.2</v>
      </c>
      <c r="E25">
        <v>94.9</v>
      </c>
      <c r="F25">
        <v>111.2</v>
      </c>
      <c r="G25">
        <v>100.2</v>
      </c>
      <c r="H25">
        <v>138.4</v>
      </c>
      <c r="I25">
        <v>44.44</v>
      </c>
      <c r="J25">
        <v>171.3</v>
      </c>
      <c r="K25">
        <v>174.5</v>
      </c>
      <c r="L25">
        <v>148.88999999999999</v>
      </c>
      <c r="M25">
        <v>178.8</v>
      </c>
      <c r="N25">
        <v>127.4</v>
      </c>
      <c r="O25">
        <v>172.7</v>
      </c>
      <c r="P25">
        <v>166.2</v>
      </c>
      <c r="Q25">
        <v>1073.2</v>
      </c>
      <c r="R25">
        <v>786.9</v>
      </c>
      <c r="S25">
        <v>1275.5</v>
      </c>
      <c r="T25">
        <v>1374.98</v>
      </c>
      <c r="U25">
        <v>689.89</v>
      </c>
      <c r="V25">
        <v>585.78</v>
      </c>
      <c r="W25">
        <v>996.87</v>
      </c>
      <c r="X25">
        <v>1046.71</v>
      </c>
      <c r="Y25" s="91">
        <v>1058</v>
      </c>
      <c r="Z25" s="91">
        <v>1216</v>
      </c>
      <c r="AA25" s="91">
        <v>1638</v>
      </c>
      <c r="AB25" s="91">
        <v>1700</v>
      </c>
      <c r="AC25" s="91">
        <v>1900</v>
      </c>
      <c r="AD25" s="91">
        <v>3100</v>
      </c>
    </row>
    <row r="26" spans="1:36" ht="13.5">
      <c r="A26" s="91">
        <v>24</v>
      </c>
      <c r="B26" s="55" t="s">
        <v>431</v>
      </c>
      <c r="C26" t="s">
        <v>135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4.7</v>
      </c>
      <c r="O26">
        <v>6.8</v>
      </c>
      <c r="P26">
        <v>13.5</v>
      </c>
      <c r="Q26">
        <v>12.4</v>
      </c>
      <c r="R26">
        <v>14.35</v>
      </c>
      <c r="S26">
        <v>13.2</v>
      </c>
      <c r="T26">
        <v>12.85</v>
      </c>
      <c r="U26">
        <v>16.7</v>
      </c>
      <c r="V26">
        <v>14.86</v>
      </c>
      <c r="W26">
        <v>12.18</v>
      </c>
      <c r="X26">
        <v>20.399999999999999</v>
      </c>
      <c r="Y26" s="91">
        <v>70</v>
      </c>
      <c r="Z26" s="91">
        <v>80</v>
      </c>
      <c r="AA26" s="91">
        <v>80</v>
      </c>
      <c r="AB26" s="91">
        <v>80</v>
      </c>
      <c r="AC26" s="91">
        <v>85</v>
      </c>
      <c r="AD26" s="91">
        <v>90</v>
      </c>
    </row>
    <row r="27" spans="1:36" ht="13.5">
      <c r="A27" s="91">
        <v>25</v>
      </c>
      <c r="B27" s="55" t="s">
        <v>432</v>
      </c>
      <c r="C27" t="s">
        <v>136</v>
      </c>
      <c r="D27">
        <v>174.1</v>
      </c>
      <c r="E27">
        <v>379.14</v>
      </c>
      <c r="F27">
        <v>449.96</v>
      </c>
      <c r="G27">
        <v>331.42</v>
      </c>
      <c r="H27">
        <v>386.57</v>
      </c>
      <c r="I27">
        <v>277.68</v>
      </c>
      <c r="J27">
        <v>344.74</v>
      </c>
      <c r="K27">
        <v>396.98</v>
      </c>
      <c r="L27">
        <v>311.66000000000003</v>
      </c>
      <c r="M27">
        <v>328.01</v>
      </c>
      <c r="N27">
        <v>564.07000000000005</v>
      </c>
      <c r="O27">
        <v>767.14</v>
      </c>
      <c r="P27">
        <v>1580.94</v>
      </c>
      <c r="Q27">
        <v>1614.4</v>
      </c>
      <c r="R27">
        <v>1105.2</v>
      </c>
      <c r="S27">
        <v>1138.5999999999999</v>
      </c>
      <c r="T27">
        <v>1210.97</v>
      </c>
      <c r="U27">
        <v>1297.7</v>
      </c>
      <c r="V27">
        <v>1010.9</v>
      </c>
      <c r="W27">
        <v>1143.5899999999999</v>
      </c>
      <c r="X27">
        <v>1203.17</v>
      </c>
      <c r="Y27" s="91">
        <v>1420</v>
      </c>
      <c r="Z27" s="91">
        <v>1510</v>
      </c>
      <c r="AA27" s="91">
        <v>1505</v>
      </c>
      <c r="AB27" s="91">
        <v>1550</v>
      </c>
      <c r="AC27" s="91">
        <v>1595</v>
      </c>
      <c r="AD27" s="91">
        <v>1645</v>
      </c>
    </row>
    <row r="28" spans="1:36" ht="13.5">
      <c r="A28" s="91">
        <v>26</v>
      </c>
      <c r="B28" s="55" t="s">
        <v>433</v>
      </c>
      <c r="C28" t="s">
        <v>34</v>
      </c>
      <c r="D28">
        <v>-1.9</v>
      </c>
      <c r="E28">
        <v>-1.4</v>
      </c>
      <c r="F28">
        <v>227.1</v>
      </c>
      <c r="G28">
        <v>321.8</v>
      </c>
      <c r="H28">
        <v>393.8</v>
      </c>
      <c r="I28">
        <v>246.8</v>
      </c>
      <c r="J28">
        <v>262.89999999999998</v>
      </c>
      <c r="K28">
        <v>298.89999999999998</v>
      </c>
      <c r="L28">
        <v>327</v>
      </c>
      <c r="M28">
        <v>424.2</v>
      </c>
      <c r="N28">
        <v>415.5</v>
      </c>
      <c r="O28">
        <v>524.29999999999905</v>
      </c>
      <c r="P28">
        <v>633.5</v>
      </c>
      <c r="Q28">
        <v>558.20000000000005</v>
      </c>
      <c r="R28">
        <v>603.9</v>
      </c>
      <c r="S28">
        <v>592.6</v>
      </c>
      <c r="T28">
        <v>742.6</v>
      </c>
      <c r="U28">
        <v>937.1</v>
      </c>
      <c r="V28">
        <v>1048.8</v>
      </c>
      <c r="W28">
        <v>1170.3</v>
      </c>
      <c r="X28">
        <v>1110.5999999999999</v>
      </c>
      <c r="Y28" s="91">
        <v>1164.2829999999999</v>
      </c>
      <c r="Z28" s="91">
        <v>1425.59</v>
      </c>
      <c r="AA28" s="91">
        <v>1501.306</v>
      </c>
      <c r="AB28" s="91">
        <v>1579.78</v>
      </c>
      <c r="AC28" s="91">
        <v>1668.9829999999999</v>
      </c>
      <c r="AD28" s="91">
        <v>1770.1320000000001</v>
      </c>
    </row>
    <row r="29" spans="1:36" ht="13.5">
      <c r="A29" s="91">
        <v>27</v>
      </c>
      <c r="B29" s="55" t="s">
        <v>434</v>
      </c>
      <c r="C29" t="s">
        <v>137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16.2</v>
      </c>
      <c r="N29">
        <v>99.98</v>
      </c>
      <c r="O29">
        <v>526.9</v>
      </c>
      <c r="P29">
        <v>636</v>
      </c>
      <c r="Q29">
        <v>749.92</v>
      </c>
      <c r="R29">
        <v>944</v>
      </c>
      <c r="S29">
        <v>1001.4</v>
      </c>
      <c r="T29">
        <v>863.15</v>
      </c>
      <c r="U29">
        <v>935.76</v>
      </c>
      <c r="V29">
        <v>968.51</v>
      </c>
      <c r="W29">
        <v>1026.31</v>
      </c>
      <c r="X29">
        <v>956.91</v>
      </c>
      <c r="Y29" s="91">
        <v>1078</v>
      </c>
      <c r="Z29" s="91">
        <v>1035</v>
      </c>
      <c r="AA29" s="91">
        <v>1125</v>
      </c>
      <c r="AB29" s="91">
        <v>1150</v>
      </c>
      <c r="AC29" s="91">
        <v>1185</v>
      </c>
      <c r="AD29" s="91">
        <v>1200</v>
      </c>
    </row>
    <row r="30" spans="1:36" ht="13.5">
      <c r="A30" s="91">
        <v>28</v>
      </c>
      <c r="B30" s="55" t="s">
        <v>435</v>
      </c>
      <c r="C30" t="s">
        <v>138</v>
      </c>
      <c r="D30">
        <v>41.65</v>
      </c>
      <c r="E30">
        <v>84.15</v>
      </c>
      <c r="F30">
        <v>211.78</v>
      </c>
      <c r="G30">
        <v>241.96</v>
      </c>
      <c r="H30">
        <v>323.08999999999997</v>
      </c>
      <c r="I30">
        <v>319.41000000000003</v>
      </c>
      <c r="J30">
        <v>366.04</v>
      </c>
      <c r="K30">
        <v>336.06</v>
      </c>
      <c r="L30">
        <v>382.99</v>
      </c>
      <c r="M30">
        <v>434.04</v>
      </c>
      <c r="N30">
        <v>558.1</v>
      </c>
      <c r="O30">
        <v>762.4</v>
      </c>
      <c r="P30">
        <v>851</v>
      </c>
      <c r="Q30">
        <v>1378.6</v>
      </c>
      <c r="R30">
        <v>1505.9</v>
      </c>
      <c r="S30">
        <v>1623.6</v>
      </c>
      <c r="T30">
        <v>1655.57</v>
      </c>
      <c r="U30">
        <v>1857.57</v>
      </c>
      <c r="V30">
        <v>2295</v>
      </c>
      <c r="W30">
        <v>2791.19</v>
      </c>
      <c r="X30">
        <v>3036.69</v>
      </c>
      <c r="Y30" s="91">
        <v>3390</v>
      </c>
      <c r="Z30" s="91">
        <v>3530</v>
      </c>
      <c r="AA30" s="91">
        <v>3720</v>
      </c>
      <c r="AB30" s="91">
        <v>4030</v>
      </c>
      <c r="AC30" s="91">
        <v>4260</v>
      </c>
      <c r="AD30" s="91">
        <v>4410</v>
      </c>
    </row>
    <row r="31" spans="1:36" ht="13.5">
      <c r="A31" s="91">
        <v>29</v>
      </c>
      <c r="B31" s="55" t="s">
        <v>380</v>
      </c>
      <c r="C31" t="s">
        <v>175</v>
      </c>
      <c r="E31">
        <v>0.38592960517000602</v>
      </c>
      <c r="F31">
        <v>0.14153624970131001</v>
      </c>
      <c r="G31">
        <v>-2.8597157897598601E-2</v>
      </c>
      <c r="H31">
        <v>-1.6974830201873799E-2</v>
      </c>
      <c r="I31">
        <v>4.0528676185544697E-2</v>
      </c>
      <c r="J31">
        <v>3.03377070336288E-2</v>
      </c>
      <c r="K31">
        <v>-5.3224199264267902E-4</v>
      </c>
      <c r="L31">
        <v>-2.0621555266991899E-3</v>
      </c>
      <c r="M31">
        <v>4.1916258435125101E-2</v>
      </c>
      <c r="N31">
        <v>8.9699057991672895E-2</v>
      </c>
      <c r="O31">
        <v>6.5677740703792203E-2</v>
      </c>
      <c r="P31">
        <v>7.3963838544691907E-2</v>
      </c>
      <c r="Q31">
        <v>0.105538141822463</v>
      </c>
      <c r="R31">
        <v>9.9315941022725104E-2</v>
      </c>
      <c r="S31">
        <v>-7.3948358722207494E-2</v>
      </c>
      <c r="T31">
        <v>-9.0140459807045402E-3</v>
      </c>
      <c r="U31">
        <v>-1.42738900855854E-3</v>
      </c>
      <c r="V31">
        <v>2.6123815067322599E-3</v>
      </c>
      <c r="W31">
        <v>-1.9588620936765899E-2</v>
      </c>
      <c r="X31">
        <v>-7.2386378062657603E-2</v>
      </c>
      <c r="Y31" s="91">
        <v>-4.9800200000000003E-2</v>
      </c>
      <c r="Z31" s="91">
        <v>-2.4135899999999998E-2</v>
      </c>
      <c r="AA31" s="91">
        <v>5.5364200000000002E-3</v>
      </c>
      <c r="AB31" s="91">
        <v>9.1789400000000004E-4</v>
      </c>
      <c r="AC31" s="91">
        <v>1.08592E-3</v>
      </c>
      <c r="AD31" s="91">
        <v>1.25234E-3</v>
      </c>
    </row>
    <row r="32" spans="1:36" ht="13.5">
      <c r="A32" s="91">
        <v>30</v>
      </c>
      <c r="B32" s="55" t="s">
        <v>436</v>
      </c>
      <c r="C32" t="s">
        <v>139</v>
      </c>
      <c r="D32">
        <v>49.78</v>
      </c>
      <c r="E32">
        <v>116.05</v>
      </c>
      <c r="F32">
        <v>181.81</v>
      </c>
      <c r="G32">
        <v>204.82</v>
      </c>
      <c r="H32">
        <v>225.78</v>
      </c>
      <c r="I32">
        <v>184.43</v>
      </c>
      <c r="J32">
        <v>205.51</v>
      </c>
      <c r="K32">
        <v>224.45</v>
      </c>
      <c r="L32">
        <v>288.57</v>
      </c>
      <c r="M32">
        <v>414.5</v>
      </c>
      <c r="N32">
        <v>549.6</v>
      </c>
      <c r="O32">
        <v>565.1</v>
      </c>
      <c r="P32">
        <v>676.3</v>
      </c>
      <c r="Q32">
        <v>1008.1</v>
      </c>
      <c r="R32">
        <v>1048.33</v>
      </c>
      <c r="S32">
        <v>1120.2</v>
      </c>
      <c r="T32">
        <v>1136.17</v>
      </c>
      <c r="U32">
        <v>1202.6099999999999</v>
      </c>
      <c r="V32">
        <v>1395.05</v>
      </c>
      <c r="W32">
        <v>1521.87</v>
      </c>
      <c r="X32">
        <v>1601.66</v>
      </c>
      <c r="Y32" s="91">
        <v>1760</v>
      </c>
      <c r="Z32" s="91">
        <v>1660</v>
      </c>
      <c r="AA32" s="91">
        <v>1710</v>
      </c>
      <c r="AB32" s="91">
        <v>1760</v>
      </c>
      <c r="AC32" s="91">
        <v>1815</v>
      </c>
      <c r="AD32" s="91">
        <v>1870</v>
      </c>
    </row>
    <row r="33" spans="1:30" ht="13.5">
      <c r="A33" s="91">
        <v>31</v>
      </c>
      <c r="B33" s="55" t="s">
        <v>437</v>
      </c>
      <c r="C33" t="s">
        <v>176</v>
      </c>
      <c r="D33">
        <v>258.52999999999997</v>
      </c>
      <c r="E33">
        <v>271.23</v>
      </c>
      <c r="F33">
        <v>302.72000000000003</v>
      </c>
      <c r="G33">
        <v>313.75</v>
      </c>
      <c r="H33">
        <v>350.56</v>
      </c>
      <c r="I33">
        <v>314.8</v>
      </c>
      <c r="J33">
        <v>510.95</v>
      </c>
      <c r="K33">
        <v>638.6</v>
      </c>
      <c r="L33">
        <v>647.97</v>
      </c>
      <c r="M33">
        <v>996.14</v>
      </c>
      <c r="N33">
        <v>1136.57</v>
      </c>
      <c r="O33">
        <v>1982.37</v>
      </c>
      <c r="P33">
        <v>2958.71</v>
      </c>
      <c r="Q33">
        <v>3692.45</v>
      </c>
      <c r="R33">
        <v>4562.3100000000004</v>
      </c>
      <c r="S33">
        <v>5574.46</v>
      </c>
      <c r="T33">
        <v>5631.16</v>
      </c>
      <c r="U33">
        <v>6029.12</v>
      </c>
      <c r="V33">
        <v>6545.8</v>
      </c>
      <c r="W33">
        <v>6610.71</v>
      </c>
      <c r="X33">
        <v>9089.99</v>
      </c>
      <c r="Y33" s="91">
        <v>9675.5499999999902</v>
      </c>
      <c r="Z33" s="91">
        <v>11515.14</v>
      </c>
      <c r="AA33" s="91">
        <v>12670.08</v>
      </c>
      <c r="AB33" s="91">
        <v>13940.85</v>
      </c>
      <c r="AC33" s="91">
        <v>15339.08</v>
      </c>
      <c r="AD33" s="91">
        <v>16877.55</v>
      </c>
    </row>
    <row r="34" spans="1:30" ht="13.5">
      <c r="A34" s="91">
        <v>32</v>
      </c>
      <c r="B34" s="55" t="s">
        <v>438</v>
      </c>
      <c r="C34" t="s">
        <v>242</v>
      </c>
      <c r="D34">
        <v>17.259999999999899</v>
      </c>
      <c r="E34">
        <v>27.72</v>
      </c>
      <c r="F34">
        <v>41.18</v>
      </c>
      <c r="G34">
        <v>83.94</v>
      </c>
      <c r="H34">
        <v>88.209999999999894</v>
      </c>
      <c r="I34">
        <v>92.89</v>
      </c>
      <c r="J34">
        <v>173.79</v>
      </c>
      <c r="K34">
        <v>216.1</v>
      </c>
      <c r="L34">
        <v>240.91</v>
      </c>
      <c r="M34">
        <v>290.54999999999899</v>
      </c>
      <c r="N34">
        <v>277.50999999999902</v>
      </c>
      <c r="O34">
        <v>382.56999999999903</v>
      </c>
      <c r="P34">
        <v>710.42</v>
      </c>
      <c r="Q34">
        <v>1183.57</v>
      </c>
      <c r="R34">
        <v>998.8</v>
      </c>
      <c r="S34">
        <v>1552.37</v>
      </c>
      <c r="T34">
        <v>921.73999999999899</v>
      </c>
      <c r="U34">
        <v>1268.17</v>
      </c>
      <c r="V34">
        <v>1642.03</v>
      </c>
      <c r="W34">
        <v>1577.81</v>
      </c>
      <c r="X34">
        <v>3049.8399999999901</v>
      </c>
      <c r="Y34" s="91">
        <v>3370.31</v>
      </c>
      <c r="Z34" s="91">
        <v>3796.9250000000002</v>
      </c>
      <c r="AA34" s="91">
        <v>4180.0439999999999</v>
      </c>
      <c r="AB34" s="91">
        <v>4601.8180000000002</v>
      </c>
      <c r="AC34" s="91">
        <v>5066.1480000000001</v>
      </c>
      <c r="AD34" s="91">
        <v>5577.3289999999997</v>
      </c>
    </row>
    <row r="35" spans="1:30" ht="13.5">
      <c r="A35" s="91">
        <v>33</v>
      </c>
      <c r="B35" s="55" t="s">
        <v>439</v>
      </c>
      <c r="C35" t="s">
        <v>140</v>
      </c>
      <c r="D35">
        <v>27.3</v>
      </c>
      <c r="E35">
        <v>4.8600000000000003</v>
      </c>
      <c r="F35">
        <v>34.06</v>
      </c>
      <c r="G35">
        <v>36.75</v>
      </c>
      <c r="H35">
        <v>74.069999999999894</v>
      </c>
      <c r="I35">
        <v>46.87</v>
      </c>
      <c r="J35">
        <v>53.2</v>
      </c>
      <c r="K35">
        <v>87</v>
      </c>
      <c r="L35">
        <v>62.9</v>
      </c>
      <c r="M35">
        <v>81.099999999999994</v>
      </c>
      <c r="N35">
        <v>33.799999999999997</v>
      </c>
      <c r="O35">
        <v>184</v>
      </c>
      <c r="P35">
        <v>230.2</v>
      </c>
      <c r="Q35">
        <v>129.69999999999999</v>
      </c>
      <c r="R35">
        <v>87.64</v>
      </c>
      <c r="S35">
        <v>265.10000000000002</v>
      </c>
      <c r="T35">
        <v>327.55</v>
      </c>
      <c r="U35">
        <v>332.75</v>
      </c>
      <c r="V35">
        <v>269.14999999999998</v>
      </c>
      <c r="W35">
        <v>274.26</v>
      </c>
      <c r="X35">
        <v>506.17</v>
      </c>
      <c r="Y35" s="91">
        <v>1231</v>
      </c>
      <c r="Z35" s="91">
        <v>1125</v>
      </c>
      <c r="AA35" s="91">
        <v>716</v>
      </c>
      <c r="AB35" s="91">
        <v>700</v>
      </c>
      <c r="AC35" s="91">
        <v>700</v>
      </c>
      <c r="AD35" s="91">
        <v>700</v>
      </c>
    </row>
    <row r="36" spans="1:30" ht="13.5">
      <c r="A36" s="91">
        <v>34</v>
      </c>
      <c r="B36" s="55" t="s">
        <v>440</v>
      </c>
      <c r="C36" t="s">
        <v>141</v>
      </c>
      <c r="D36">
        <v>0</v>
      </c>
      <c r="E36">
        <v>0.66</v>
      </c>
      <c r="F36">
        <v>15.56</v>
      </c>
      <c r="G36">
        <v>3.15</v>
      </c>
      <c r="H36">
        <v>2.37</v>
      </c>
      <c r="I36">
        <v>1.21</v>
      </c>
      <c r="J36">
        <v>8.9</v>
      </c>
      <c r="K36">
        <v>14.24</v>
      </c>
      <c r="L36">
        <v>9.43</v>
      </c>
      <c r="M36">
        <v>22.3</v>
      </c>
      <c r="N36">
        <v>9</v>
      </c>
      <c r="O36">
        <v>16.600000000000001</v>
      </c>
      <c r="P36">
        <v>171.2</v>
      </c>
      <c r="Q36">
        <v>26.2</v>
      </c>
      <c r="R36">
        <v>204.5</v>
      </c>
      <c r="S36">
        <v>66.2</v>
      </c>
      <c r="T36">
        <v>61.52</v>
      </c>
      <c r="U36">
        <v>39.53</v>
      </c>
      <c r="V36">
        <v>35.4</v>
      </c>
      <c r="W36">
        <v>58.21</v>
      </c>
      <c r="X36">
        <v>59.06</v>
      </c>
      <c r="Y36" s="91">
        <v>60</v>
      </c>
      <c r="Z36" s="91">
        <v>70</v>
      </c>
      <c r="AA36" s="91">
        <v>70</v>
      </c>
      <c r="AB36" s="91">
        <v>85</v>
      </c>
      <c r="AC36" s="91">
        <v>90</v>
      </c>
      <c r="AD36" s="91">
        <v>100</v>
      </c>
    </row>
    <row r="37" spans="1:30" ht="13.5">
      <c r="A37" s="91">
        <v>35</v>
      </c>
      <c r="B37" s="55" t="s">
        <v>441</v>
      </c>
      <c r="C37" t="s">
        <v>177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57.1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3.5">
      <c r="A38" s="91">
        <v>36</v>
      </c>
      <c r="B38" s="55" t="s">
        <v>442</v>
      </c>
      <c r="C38" t="s">
        <v>178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40.31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3.5">
      <c r="A39" s="91">
        <v>37</v>
      </c>
      <c r="B39" s="55" t="s">
        <v>443</v>
      </c>
      <c r="C39" t="s">
        <v>29</v>
      </c>
      <c r="D39">
        <v>19.3</v>
      </c>
      <c r="E39">
        <v>35</v>
      </c>
      <c r="F39">
        <v>75.52</v>
      </c>
      <c r="G39">
        <v>105.1</v>
      </c>
      <c r="H39">
        <v>152.96</v>
      </c>
      <c r="I39">
        <v>227.85</v>
      </c>
      <c r="J39">
        <v>343.95</v>
      </c>
      <c r="K39">
        <v>425.21</v>
      </c>
      <c r="L39">
        <v>565.35</v>
      </c>
      <c r="M39">
        <v>677.69</v>
      </c>
      <c r="N39">
        <v>857.37</v>
      </c>
      <c r="O39">
        <v>1326.61</v>
      </c>
      <c r="P39">
        <v>1835.89</v>
      </c>
      <c r="Q39">
        <v>2422.48</v>
      </c>
      <c r="R39">
        <v>2433.12</v>
      </c>
      <c r="S39">
        <v>3238.76</v>
      </c>
      <c r="T39">
        <v>3314.6</v>
      </c>
      <c r="U39">
        <v>3834.58</v>
      </c>
      <c r="V39">
        <v>4418.22</v>
      </c>
      <c r="W39">
        <v>5278.53</v>
      </c>
      <c r="X39">
        <v>7580.99</v>
      </c>
      <c r="Y39" s="91">
        <v>9136.6740000000009</v>
      </c>
      <c r="Z39" s="91">
        <v>10871.92</v>
      </c>
      <c r="AA39" s="91">
        <v>12208.95</v>
      </c>
      <c r="AB39" s="91">
        <v>13806.3</v>
      </c>
      <c r="AC39" s="91">
        <v>15810.68</v>
      </c>
      <c r="AD39" s="91">
        <v>18335.55</v>
      </c>
    </row>
    <row r="40" spans="1:30" ht="13.5">
      <c r="A40" s="91">
        <v>38</v>
      </c>
      <c r="B40" s="55" t="s">
        <v>444</v>
      </c>
      <c r="C40" t="s">
        <v>179</v>
      </c>
      <c r="D40">
        <v>316.97000000000003</v>
      </c>
      <c r="E40">
        <v>983.9</v>
      </c>
      <c r="F40">
        <v>1412.1</v>
      </c>
      <c r="G40">
        <v>1627.36</v>
      </c>
      <c r="H40">
        <v>1634.59</v>
      </c>
      <c r="I40">
        <v>1556.16</v>
      </c>
      <c r="J40">
        <v>1602.02</v>
      </c>
      <c r="K40">
        <v>1753.22</v>
      </c>
      <c r="L40">
        <v>1852.98</v>
      </c>
      <c r="M40">
        <v>1857.66</v>
      </c>
      <c r="N40">
        <v>1734.88</v>
      </c>
      <c r="O40">
        <v>1697.48</v>
      </c>
      <c r="P40">
        <v>1790.05</v>
      </c>
      <c r="Q40">
        <v>2691.45</v>
      </c>
      <c r="R40">
        <v>3381.51</v>
      </c>
      <c r="S40">
        <v>3936.88</v>
      </c>
      <c r="T40">
        <v>4200.58</v>
      </c>
      <c r="U40">
        <v>4357.09</v>
      </c>
      <c r="V40">
        <v>4202.03</v>
      </c>
      <c r="W40">
        <v>4199.8</v>
      </c>
      <c r="X40">
        <v>4314.91</v>
      </c>
      <c r="Y40" s="91">
        <v>4559.4610000000002</v>
      </c>
      <c r="Z40" s="91">
        <v>5022.4859999999999</v>
      </c>
      <c r="AA40" s="91">
        <v>5440.1859999999997</v>
      </c>
      <c r="AB40" s="91">
        <v>5800.1859999999997</v>
      </c>
      <c r="AC40" s="91">
        <v>6238.1859999999997</v>
      </c>
      <c r="AD40" s="91">
        <v>6650.1859999999997</v>
      </c>
    </row>
    <row r="41" spans="1:30" ht="13.5">
      <c r="A41" s="91">
        <v>39</v>
      </c>
      <c r="B41" s="55" t="s">
        <v>445</v>
      </c>
      <c r="C41" t="s">
        <v>180</v>
      </c>
      <c r="D41">
        <v>210.71</v>
      </c>
      <c r="E41">
        <v>266.3</v>
      </c>
      <c r="F41">
        <v>397.47</v>
      </c>
      <c r="G41">
        <v>697.17</v>
      </c>
      <c r="H41">
        <v>798.49</v>
      </c>
      <c r="I41">
        <v>747.96</v>
      </c>
      <c r="J41">
        <v>819.22</v>
      </c>
      <c r="K41">
        <v>920.08</v>
      </c>
      <c r="L41">
        <v>907.22</v>
      </c>
      <c r="M41">
        <v>840.59</v>
      </c>
      <c r="N41">
        <v>1069.44</v>
      </c>
      <c r="O41">
        <v>1471.75</v>
      </c>
      <c r="P41">
        <v>2584.48</v>
      </c>
      <c r="Q41">
        <v>3863.85</v>
      </c>
      <c r="R41">
        <v>4043.82</v>
      </c>
      <c r="S41">
        <v>4357.6099999999897</v>
      </c>
      <c r="T41">
        <v>4722.67</v>
      </c>
      <c r="U41">
        <v>5050.41</v>
      </c>
      <c r="V41">
        <v>5350.58</v>
      </c>
      <c r="W41">
        <v>5687.41</v>
      </c>
      <c r="X41">
        <v>6885.59</v>
      </c>
      <c r="Y41" s="91">
        <v>6934.384</v>
      </c>
      <c r="Z41" s="91">
        <v>9656.7520000000004</v>
      </c>
      <c r="AA41" s="91">
        <v>10462.68</v>
      </c>
      <c r="AB41" s="91">
        <v>11346.32</v>
      </c>
      <c r="AC41" s="91">
        <v>12466.33</v>
      </c>
      <c r="AD41" s="91">
        <v>13877.78</v>
      </c>
    </row>
    <row r="42" spans="1:30" ht="13.5">
      <c r="A42" s="91">
        <v>40</v>
      </c>
      <c r="B42" s="55" t="s">
        <v>446</v>
      </c>
      <c r="C42" t="s">
        <v>18</v>
      </c>
      <c r="D42">
        <v>148.97999999999999</v>
      </c>
      <c r="E42">
        <v>247.03</v>
      </c>
      <c r="F42">
        <v>370.23</v>
      </c>
      <c r="G42">
        <v>622.04999999999995</v>
      </c>
      <c r="H42">
        <v>703.33</v>
      </c>
      <c r="I42">
        <v>631.96</v>
      </c>
      <c r="J42">
        <v>674.84</v>
      </c>
      <c r="K42">
        <v>739.19</v>
      </c>
      <c r="L42">
        <v>709.71</v>
      </c>
      <c r="M42">
        <v>596.47</v>
      </c>
      <c r="N42">
        <v>515.02</v>
      </c>
      <c r="O42">
        <v>509.91</v>
      </c>
      <c r="P42">
        <v>507.64</v>
      </c>
      <c r="Q42">
        <v>772.57</v>
      </c>
      <c r="R42">
        <v>1529.61</v>
      </c>
      <c r="S42">
        <v>1542.86</v>
      </c>
      <c r="T42">
        <v>1350.33</v>
      </c>
      <c r="U42">
        <v>958.24</v>
      </c>
      <c r="V42">
        <v>585.96</v>
      </c>
      <c r="W42">
        <v>468.83</v>
      </c>
      <c r="X42">
        <v>526.94000000000005</v>
      </c>
      <c r="Y42" s="91">
        <v>522.56150000000002</v>
      </c>
      <c r="Z42" s="91">
        <v>651.87869999999998</v>
      </c>
      <c r="AA42" s="91">
        <v>619.28470000000004</v>
      </c>
      <c r="AB42" s="91">
        <v>588.32050000000004</v>
      </c>
      <c r="AC42" s="91">
        <v>558.90449999999998</v>
      </c>
      <c r="AD42" s="91">
        <v>530.95929999999998</v>
      </c>
    </row>
    <row r="43" spans="1:30" ht="13.5">
      <c r="A43" s="91">
        <v>41</v>
      </c>
      <c r="B43" s="55" t="s">
        <v>447</v>
      </c>
      <c r="C43" t="s">
        <v>247</v>
      </c>
      <c r="D43">
        <v>0</v>
      </c>
      <c r="E43">
        <v>-22.07</v>
      </c>
      <c r="F43">
        <v>28.69</v>
      </c>
      <c r="G43">
        <v>19.329999999999998</v>
      </c>
      <c r="H43">
        <v>8.66</v>
      </c>
      <c r="I43">
        <v>6.67</v>
      </c>
      <c r="J43">
        <v>-3.39</v>
      </c>
      <c r="K43">
        <v>10.75</v>
      </c>
      <c r="L43">
        <v>7.53</v>
      </c>
      <c r="M43">
        <v>0.03</v>
      </c>
      <c r="N43">
        <v>-0.02</v>
      </c>
      <c r="O43">
        <v>0.01</v>
      </c>
      <c r="P43">
        <v>81.03</v>
      </c>
      <c r="Q43">
        <v>-82.27</v>
      </c>
      <c r="R43">
        <v>-77.53</v>
      </c>
      <c r="S43">
        <v>-99.95</v>
      </c>
      <c r="T43">
        <v>140.08000000000001</v>
      </c>
      <c r="U43">
        <v>-37.369999999999997</v>
      </c>
      <c r="V43">
        <v>133.26</v>
      </c>
      <c r="W43">
        <v>105.61</v>
      </c>
      <c r="X43">
        <v>-120.61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</row>
    <row r="44" spans="1:30" ht="13.5">
      <c r="A44" s="91">
        <v>42</v>
      </c>
      <c r="B44" s="55" t="s">
        <v>448</v>
      </c>
      <c r="C44" t="s">
        <v>40</v>
      </c>
      <c r="D44">
        <v>2.8</v>
      </c>
      <c r="E44">
        <v>30.57</v>
      </c>
      <c r="F44">
        <v>-35.89</v>
      </c>
      <c r="G44">
        <v>-5.73</v>
      </c>
      <c r="H44">
        <v>-22.26</v>
      </c>
      <c r="I44">
        <v>-2.4700000000000002</v>
      </c>
      <c r="J44">
        <v>6.99</v>
      </c>
      <c r="K44">
        <v>-7.65</v>
      </c>
      <c r="L44">
        <v>12.67</v>
      </c>
      <c r="M44">
        <v>86.069999999999894</v>
      </c>
      <c r="N44">
        <v>67.319999999999894</v>
      </c>
      <c r="O44">
        <v>173.26</v>
      </c>
      <c r="P44">
        <v>6.11</v>
      </c>
      <c r="Q44">
        <v>512.53</v>
      </c>
      <c r="R44">
        <v>-295.76</v>
      </c>
      <c r="S44">
        <v>218.95</v>
      </c>
      <c r="T44">
        <v>-44.35</v>
      </c>
      <c r="U44">
        <v>189.5</v>
      </c>
      <c r="V44">
        <v>-458.98</v>
      </c>
      <c r="W44">
        <v>99.66</v>
      </c>
      <c r="X44">
        <v>265.44</v>
      </c>
      <c r="Y44" s="91">
        <v>-111</v>
      </c>
      <c r="Z44" s="91">
        <v>-147</v>
      </c>
      <c r="AA44" s="91">
        <v>62</v>
      </c>
      <c r="AB44" s="91">
        <v>-20</v>
      </c>
      <c r="AC44" s="91">
        <v>140</v>
      </c>
      <c r="AD44" s="91">
        <v>1</v>
      </c>
    </row>
    <row r="45" spans="1:30" ht="13.5">
      <c r="A45" s="91">
        <v>43</v>
      </c>
      <c r="B45" s="55" t="s">
        <v>449</v>
      </c>
      <c r="C45" t="s">
        <v>41</v>
      </c>
      <c r="D45">
        <v>57.39</v>
      </c>
      <c r="E45">
        <v>87.959999999999894</v>
      </c>
      <c r="F45">
        <v>52.08</v>
      </c>
      <c r="G45">
        <v>46.35</v>
      </c>
      <c r="H45">
        <v>24.09</v>
      </c>
      <c r="I45">
        <v>21.61</v>
      </c>
      <c r="J45">
        <v>28.6</v>
      </c>
      <c r="K45">
        <v>20.95</v>
      </c>
      <c r="L45">
        <v>33.619999999999997</v>
      </c>
      <c r="M45">
        <v>119.69</v>
      </c>
      <c r="N45">
        <v>187.01</v>
      </c>
      <c r="O45">
        <v>360.28</v>
      </c>
      <c r="P45">
        <v>366.39</v>
      </c>
      <c r="Q45">
        <v>878.91</v>
      </c>
      <c r="R45">
        <v>583.15</v>
      </c>
      <c r="S45">
        <v>802.11</v>
      </c>
      <c r="T45">
        <v>757.76</v>
      </c>
      <c r="U45">
        <v>947.26</v>
      </c>
      <c r="V45">
        <v>488.28</v>
      </c>
      <c r="W45">
        <v>587.94000000000005</v>
      </c>
      <c r="X45">
        <v>853.38</v>
      </c>
      <c r="Y45" s="91">
        <v>742.38</v>
      </c>
      <c r="Z45" s="91">
        <v>850.78</v>
      </c>
      <c r="AA45" s="91">
        <v>912.78</v>
      </c>
      <c r="AB45" s="91">
        <v>892.78</v>
      </c>
      <c r="AC45" s="91">
        <v>1032.78</v>
      </c>
      <c r="AD45" s="91">
        <v>1033.78</v>
      </c>
    </row>
    <row r="46" spans="1:30" ht="13.5">
      <c r="A46" s="91">
        <v>44</v>
      </c>
      <c r="B46" s="55" t="s">
        <v>450</v>
      </c>
      <c r="C46" t="s">
        <v>181</v>
      </c>
      <c r="D46">
        <v>241.27</v>
      </c>
      <c r="E46">
        <v>243.51</v>
      </c>
      <c r="F46">
        <v>261.05</v>
      </c>
      <c r="G46">
        <v>229.81</v>
      </c>
      <c r="H46">
        <v>262.35000000000002</v>
      </c>
      <c r="I46">
        <v>221.91</v>
      </c>
      <c r="J46">
        <v>333.57</v>
      </c>
      <c r="K46">
        <v>422.5</v>
      </c>
      <c r="L46">
        <v>407.06</v>
      </c>
      <c r="M46">
        <v>705.59</v>
      </c>
      <c r="N46">
        <v>857.95</v>
      </c>
      <c r="O46">
        <v>1594.96</v>
      </c>
      <c r="P46">
        <v>2166.37</v>
      </c>
      <c r="Q46">
        <v>2467.4</v>
      </c>
      <c r="R46">
        <v>3557.71</v>
      </c>
      <c r="S46">
        <v>4013.47</v>
      </c>
      <c r="T46">
        <v>4707.3100000000004</v>
      </c>
      <c r="U46">
        <v>4759.63</v>
      </c>
      <c r="V46">
        <v>4902.28</v>
      </c>
      <c r="W46">
        <v>5030.0600000000004</v>
      </c>
      <c r="X46">
        <v>6036.89</v>
      </c>
      <c r="Y46" s="91">
        <v>6301.8180000000002</v>
      </c>
      <c r="Z46" s="91">
        <v>7718.0259999999998</v>
      </c>
      <c r="AA46" s="91">
        <v>8489.8289999999997</v>
      </c>
      <c r="AB46" s="91">
        <v>9338.8119999999999</v>
      </c>
      <c r="AC46" s="91">
        <v>10272.69</v>
      </c>
      <c r="AD46" s="91">
        <v>11299.96</v>
      </c>
    </row>
    <row r="47" spans="1:30" ht="13.5">
      <c r="A47" s="91">
        <v>45</v>
      </c>
      <c r="B47" s="55" t="s">
        <v>451</v>
      </c>
      <c r="C47" t="s">
        <v>9</v>
      </c>
      <c r="D47">
        <v>71</v>
      </c>
      <c r="E47">
        <v>71.489999999999995</v>
      </c>
      <c r="F47">
        <v>24.37</v>
      </c>
      <c r="G47">
        <v>30.44</v>
      </c>
      <c r="H47">
        <v>49.35</v>
      </c>
      <c r="I47">
        <v>14.1</v>
      </c>
      <c r="J47">
        <v>47.96</v>
      </c>
      <c r="K47">
        <v>22.6</v>
      </c>
      <c r="L47">
        <v>48.409999999999897</v>
      </c>
      <c r="M47">
        <v>124.7</v>
      </c>
      <c r="N47">
        <v>104.5</v>
      </c>
      <c r="O47">
        <v>167.6</v>
      </c>
      <c r="P47">
        <v>102.1</v>
      </c>
      <c r="Q47">
        <v>617.27</v>
      </c>
      <c r="R47">
        <v>388.58</v>
      </c>
      <c r="S47">
        <v>472.08</v>
      </c>
      <c r="T47">
        <v>223.49</v>
      </c>
      <c r="U47">
        <v>270.85000000000002</v>
      </c>
      <c r="V47">
        <v>238.86</v>
      </c>
      <c r="W47">
        <v>279.48</v>
      </c>
      <c r="X47">
        <v>318.79000000000002</v>
      </c>
      <c r="Y47" s="91">
        <v>317</v>
      </c>
      <c r="Z47" s="91">
        <v>385</v>
      </c>
      <c r="AA47" s="91">
        <v>460</v>
      </c>
      <c r="AB47" s="91">
        <v>380</v>
      </c>
      <c r="AC47" s="91">
        <v>380</v>
      </c>
      <c r="AD47" s="91">
        <v>350</v>
      </c>
    </row>
    <row r="48" spans="1:30" ht="13.5">
      <c r="A48" s="91">
        <v>46</v>
      </c>
      <c r="B48" s="55" t="s">
        <v>452</v>
      </c>
      <c r="C48" t="s">
        <v>148</v>
      </c>
      <c r="D48">
        <v>916.35</v>
      </c>
      <c r="E48">
        <v>1132.97</v>
      </c>
      <c r="F48">
        <v>1508.34</v>
      </c>
      <c r="G48">
        <v>1410.39</v>
      </c>
      <c r="H48">
        <v>1901.13</v>
      </c>
      <c r="I48">
        <v>2031.79</v>
      </c>
      <c r="J48">
        <v>2101.54</v>
      </c>
      <c r="K48">
        <v>2397.23</v>
      </c>
      <c r="L48">
        <v>3152.67</v>
      </c>
      <c r="M48">
        <v>3848.3</v>
      </c>
      <c r="N48">
        <v>4869.29</v>
      </c>
      <c r="O48">
        <v>6548.35</v>
      </c>
      <c r="P48">
        <v>8326.20999999999</v>
      </c>
      <c r="Q48">
        <v>9335.69</v>
      </c>
      <c r="R48">
        <v>7172.2</v>
      </c>
      <c r="S48">
        <v>9004.92</v>
      </c>
      <c r="T48">
        <v>11380.96</v>
      </c>
      <c r="U48">
        <v>12744.9</v>
      </c>
      <c r="V48">
        <v>12871.69</v>
      </c>
      <c r="W48">
        <v>14749.88</v>
      </c>
      <c r="X48">
        <v>16847.330000000002</v>
      </c>
      <c r="Y48" s="91">
        <v>17883.759999999998</v>
      </c>
      <c r="Z48" s="91">
        <v>18264.740000000002</v>
      </c>
      <c r="AA48" s="91">
        <v>19860.62</v>
      </c>
      <c r="AB48" s="91">
        <v>21615.599999999999</v>
      </c>
      <c r="AC48" s="91">
        <v>23681.77</v>
      </c>
      <c r="AD48" s="91">
        <v>26116.76</v>
      </c>
    </row>
    <row r="49" spans="1:30" ht="13.5">
      <c r="A49" s="91">
        <v>47</v>
      </c>
      <c r="B49" s="55" t="s">
        <v>453</v>
      </c>
      <c r="C49" t="s">
        <v>182</v>
      </c>
      <c r="D49">
        <v>1963.34702954248</v>
      </c>
      <c r="E49">
        <v>1813.8428862148</v>
      </c>
      <c r="F49">
        <v>2182.5514439956</v>
      </c>
      <c r="G49">
        <v>2096.6023963986299</v>
      </c>
      <c r="H49">
        <v>2020.1184160221101</v>
      </c>
      <c r="I49">
        <v>2103.9973921579699</v>
      </c>
      <c r="J49">
        <v>2101.54</v>
      </c>
      <c r="K49">
        <v>2282.4647689066401</v>
      </c>
      <c r="L49">
        <v>2809.0642680492401</v>
      </c>
      <c r="M49">
        <v>3362.6598802865001</v>
      </c>
      <c r="N49">
        <v>3909.1207955442001</v>
      </c>
      <c r="O49">
        <v>4776.1016689224298</v>
      </c>
      <c r="P49">
        <v>5572.0451278649098</v>
      </c>
      <c r="Q49">
        <v>5643.0473459312898</v>
      </c>
      <c r="R49">
        <v>4030.0470419772701</v>
      </c>
      <c r="S49">
        <v>4847.2849271356199</v>
      </c>
      <c r="T49">
        <v>5713.8174552192304</v>
      </c>
      <c r="U49">
        <v>6603.7550662052399</v>
      </c>
      <c r="V49">
        <v>6687.2754512445599</v>
      </c>
      <c r="W49">
        <v>7480.7661606252004</v>
      </c>
      <c r="X49">
        <v>8303.00175608879</v>
      </c>
      <c r="Y49" s="91">
        <v>8659.4549999999999</v>
      </c>
      <c r="Z49" s="91">
        <v>8497.6479999999901</v>
      </c>
      <c r="AA49" s="91">
        <v>8921.6049999999996</v>
      </c>
      <c r="AB49" s="91">
        <v>9418.5030000000006</v>
      </c>
      <c r="AC49" s="91">
        <v>10007.370000000001</v>
      </c>
      <c r="AD49" s="91">
        <v>10701.5</v>
      </c>
    </row>
    <row r="50" spans="1:30" ht="13.5">
      <c r="A50" s="91">
        <v>48</v>
      </c>
      <c r="B50" s="55" t="s">
        <v>454</v>
      </c>
      <c r="C50" t="s">
        <v>149</v>
      </c>
      <c r="D50">
        <v>136.1</v>
      </c>
      <c r="E50">
        <v>118.26</v>
      </c>
      <c r="F50">
        <v>323.68</v>
      </c>
      <c r="G50">
        <v>480.92</v>
      </c>
      <c r="H50">
        <v>455.76</v>
      </c>
      <c r="I50">
        <v>583.49</v>
      </c>
      <c r="J50">
        <v>641.79</v>
      </c>
      <c r="K50">
        <v>800.4</v>
      </c>
      <c r="L50">
        <v>852.55</v>
      </c>
      <c r="M50">
        <v>930.47</v>
      </c>
      <c r="N50">
        <v>1144.58</v>
      </c>
      <c r="O50">
        <v>1292.06</v>
      </c>
      <c r="P50">
        <v>1558.49</v>
      </c>
      <c r="Q50">
        <v>1847.15</v>
      </c>
      <c r="R50">
        <v>1626.87</v>
      </c>
      <c r="S50">
        <v>1934.43</v>
      </c>
      <c r="T50">
        <v>2126.15</v>
      </c>
      <c r="U50">
        <v>2382.44</v>
      </c>
      <c r="V50">
        <v>2592.44</v>
      </c>
      <c r="W50">
        <v>3038.18</v>
      </c>
      <c r="X50">
        <v>3807.36</v>
      </c>
      <c r="Y50" s="91">
        <v>4042.3440000000001</v>
      </c>
      <c r="Z50" s="91">
        <v>4521.5389999999998</v>
      </c>
      <c r="AA50" s="91">
        <v>4941.7169999999896</v>
      </c>
      <c r="AB50" s="91">
        <v>5356.3980000000001</v>
      </c>
      <c r="AC50" s="91">
        <v>5826.732</v>
      </c>
      <c r="AD50" s="91">
        <v>6361.0209999999997</v>
      </c>
    </row>
    <row r="51" spans="1:30" ht="13.5">
      <c r="A51" s="91">
        <v>49</v>
      </c>
      <c r="B51" s="55" t="s">
        <v>455</v>
      </c>
      <c r="C51" t="s">
        <v>183</v>
      </c>
      <c r="D51">
        <v>291.60422406365598</v>
      </c>
      <c r="E51">
        <v>189.32986727253299</v>
      </c>
      <c r="F51">
        <v>468.36141148050001</v>
      </c>
      <c r="G51">
        <v>714.907241597027</v>
      </c>
      <c r="H51">
        <v>484.28522472752502</v>
      </c>
      <c r="I51">
        <v>604.226538348085</v>
      </c>
      <c r="J51">
        <v>641.79</v>
      </c>
      <c r="K51">
        <v>762.08156957525</v>
      </c>
      <c r="L51">
        <v>759.63159535421801</v>
      </c>
      <c r="M51">
        <v>813.04839508618898</v>
      </c>
      <c r="N51">
        <v>918.88170147269705</v>
      </c>
      <c r="O51">
        <v>942.37631194849405</v>
      </c>
      <c r="P51">
        <v>1042.96872302358</v>
      </c>
      <c r="Q51">
        <v>1116.52753090955</v>
      </c>
      <c r="R51">
        <v>914.13549973251895</v>
      </c>
      <c r="S51">
        <v>1041.29002607452</v>
      </c>
      <c r="T51">
        <v>1067.4348194189499</v>
      </c>
      <c r="U51">
        <v>1234.4585065343799</v>
      </c>
      <c r="V51">
        <v>1346.8596874866</v>
      </c>
      <c r="W51">
        <v>1540.8880705394399</v>
      </c>
      <c r="X51">
        <v>1876.41108508364</v>
      </c>
      <c r="Y51" s="91">
        <v>1957.335</v>
      </c>
      <c r="Z51" s="91">
        <v>2103.6410000000001</v>
      </c>
      <c r="AA51" s="91">
        <v>2219.873</v>
      </c>
      <c r="AB51" s="91">
        <v>2333.9279999999999</v>
      </c>
      <c r="AC51" s="91">
        <v>2462.2440000000001</v>
      </c>
      <c r="AD51" s="91">
        <v>2606.4659999999999</v>
      </c>
    </row>
    <row r="52" spans="1:30" ht="13.5">
      <c r="A52" s="91">
        <v>50</v>
      </c>
      <c r="B52" s="55" t="s">
        <v>456</v>
      </c>
      <c r="C52" t="s">
        <v>14</v>
      </c>
      <c r="D52">
        <v>1</v>
      </c>
      <c r="E52">
        <v>45.9</v>
      </c>
      <c r="F52">
        <v>47.1</v>
      </c>
      <c r="G52">
        <v>49.55</v>
      </c>
      <c r="H52">
        <v>78.599999999999994</v>
      </c>
      <c r="I52">
        <v>72.7</v>
      </c>
      <c r="J52">
        <v>51.27</v>
      </c>
      <c r="K52">
        <v>66.7</v>
      </c>
      <c r="L52">
        <v>73.400000000000006</v>
      </c>
      <c r="M52">
        <v>48.5</v>
      </c>
      <c r="N52">
        <v>38.5</v>
      </c>
      <c r="O52">
        <v>36</v>
      </c>
      <c r="P52">
        <v>38.86</v>
      </c>
      <c r="Q52">
        <v>64.3</v>
      </c>
      <c r="R52">
        <v>112.93</v>
      </c>
      <c r="S52">
        <v>132.5</v>
      </c>
      <c r="T52">
        <v>181.45</v>
      </c>
      <c r="U52">
        <v>132.63</v>
      </c>
      <c r="V52">
        <v>134.27000000000001</v>
      </c>
      <c r="W52">
        <v>139.47999999999999</v>
      </c>
      <c r="X52">
        <v>174.29</v>
      </c>
      <c r="Y52" s="91">
        <v>200</v>
      </c>
      <c r="Z52" s="91">
        <v>255</v>
      </c>
      <c r="AA52" s="91">
        <v>290</v>
      </c>
      <c r="AB52" s="91">
        <v>290</v>
      </c>
      <c r="AC52" s="91">
        <v>300</v>
      </c>
      <c r="AD52" s="91">
        <v>255</v>
      </c>
    </row>
    <row r="53" spans="1:30" ht="13.5">
      <c r="A53" s="91">
        <v>51</v>
      </c>
      <c r="B53" s="55" t="s">
        <v>457</v>
      </c>
      <c r="C53" t="s">
        <v>13</v>
      </c>
      <c r="D53">
        <v>53.6</v>
      </c>
      <c r="E53">
        <v>11.7</v>
      </c>
      <c r="F53">
        <v>38</v>
      </c>
      <c r="G53">
        <v>78.599999999999994</v>
      </c>
      <c r="H53">
        <v>71.8</v>
      </c>
      <c r="I53">
        <v>97.14</v>
      </c>
      <c r="J53">
        <v>66.2</v>
      </c>
      <c r="K53">
        <v>80</v>
      </c>
      <c r="L53">
        <v>95.2</v>
      </c>
      <c r="M53">
        <v>92.41</v>
      </c>
      <c r="N53">
        <v>81.599999999999994</v>
      </c>
      <c r="O53">
        <v>67.599999999999994</v>
      </c>
      <c r="P53">
        <v>58.6</v>
      </c>
      <c r="Q53">
        <v>56.2</v>
      </c>
      <c r="R53">
        <v>58.25</v>
      </c>
      <c r="S53">
        <v>73.5</v>
      </c>
      <c r="T53">
        <v>106.49</v>
      </c>
      <c r="U53">
        <v>120.92</v>
      </c>
      <c r="V53">
        <v>103.23</v>
      </c>
      <c r="W53">
        <v>108.94</v>
      </c>
      <c r="X53">
        <v>155.57</v>
      </c>
      <c r="Y53" s="91">
        <v>204</v>
      </c>
      <c r="Z53" s="91">
        <v>240</v>
      </c>
      <c r="AA53" s="91">
        <v>270</v>
      </c>
      <c r="AB53" s="91">
        <v>320</v>
      </c>
      <c r="AC53" s="91">
        <v>350</v>
      </c>
      <c r="AD53" s="91">
        <v>390</v>
      </c>
    </row>
    <row r="54" spans="1:30" ht="13.5">
      <c r="A54" s="91">
        <v>52</v>
      </c>
      <c r="B54" s="55" t="s">
        <v>458</v>
      </c>
      <c r="C54" t="s">
        <v>35</v>
      </c>
      <c r="D54">
        <v>75.2</v>
      </c>
      <c r="E54">
        <v>41.6</v>
      </c>
      <c r="F54">
        <v>14.7</v>
      </c>
      <c r="G54">
        <v>6.5</v>
      </c>
      <c r="H54">
        <v>17.899999999999999</v>
      </c>
      <c r="I54">
        <v>100.4</v>
      </c>
      <c r="J54">
        <v>170.3</v>
      </c>
      <c r="K54">
        <v>209.7</v>
      </c>
      <c r="L54">
        <v>233.6</v>
      </c>
      <c r="M54">
        <v>234.3</v>
      </c>
      <c r="N54">
        <v>265.5</v>
      </c>
      <c r="O54">
        <v>200.3</v>
      </c>
      <c r="P54">
        <v>533.1</v>
      </c>
      <c r="Q54">
        <v>581.1</v>
      </c>
      <c r="R54">
        <v>562.29999999999905</v>
      </c>
      <c r="S54">
        <v>846.3</v>
      </c>
      <c r="T54">
        <v>1277.9000000000001</v>
      </c>
      <c r="U54">
        <v>1050.5999999999999</v>
      </c>
      <c r="V54">
        <v>1440.3</v>
      </c>
      <c r="W54">
        <v>1391.6</v>
      </c>
      <c r="X54">
        <v>1847.8</v>
      </c>
      <c r="Y54" s="91">
        <v>1754.3209999999999</v>
      </c>
      <c r="Z54" s="91">
        <v>4096.3410000000003</v>
      </c>
      <c r="AA54" s="91">
        <v>4231.8500000000004</v>
      </c>
      <c r="AB54" s="91">
        <v>4400.1549999999997</v>
      </c>
      <c r="AC54" s="91">
        <v>4563.5510000000004</v>
      </c>
      <c r="AD54" s="91">
        <v>4682.7650000000003</v>
      </c>
    </row>
    <row r="55" spans="1:30" ht="13.5">
      <c r="A55" s="91">
        <v>53</v>
      </c>
      <c r="B55" s="55" t="s">
        <v>459</v>
      </c>
      <c r="C55" t="s">
        <v>16</v>
      </c>
      <c r="D55">
        <v>38.799999999999997</v>
      </c>
      <c r="E55">
        <v>68.900000000000006</v>
      </c>
      <c r="F55">
        <v>73.400000000000006</v>
      </c>
      <c r="G55">
        <v>83.15</v>
      </c>
      <c r="H55">
        <v>48.7</v>
      </c>
      <c r="I55">
        <v>58.5</v>
      </c>
      <c r="J55">
        <v>71.900000000000006</v>
      </c>
      <c r="K55">
        <v>78.599999999999994</v>
      </c>
      <c r="L55">
        <v>189.2</v>
      </c>
      <c r="M55">
        <v>425.5</v>
      </c>
      <c r="N55">
        <v>660.2</v>
      </c>
      <c r="O55">
        <v>879</v>
      </c>
      <c r="P55">
        <v>1465.2</v>
      </c>
      <c r="Q55">
        <v>1524.3</v>
      </c>
      <c r="R55">
        <v>1475.59</v>
      </c>
      <c r="S55">
        <v>1540.3</v>
      </c>
      <c r="T55">
        <v>1869.06</v>
      </c>
      <c r="U55">
        <v>1916.18</v>
      </c>
      <c r="V55">
        <v>1391.53</v>
      </c>
      <c r="W55">
        <v>1443.94</v>
      </c>
      <c r="X55">
        <v>1776.38</v>
      </c>
      <c r="Y55" s="91">
        <v>1149</v>
      </c>
      <c r="Z55" s="91">
        <v>2075</v>
      </c>
      <c r="AA55" s="91">
        <v>2590</v>
      </c>
      <c r="AB55" s="91">
        <v>3040</v>
      </c>
      <c r="AC55" s="91">
        <v>3530</v>
      </c>
      <c r="AD55" s="91">
        <v>4180</v>
      </c>
    </row>
    <row r="56" spans="1:30" ht="13.5">
      <c r="A56" s="91">
        <v>54</v>
      </c>
      <c r="B56" s="55" t="s">
        <v>460</v>
      </c>
      <c r="C56" t="s">
        <v>3</v>
      </c>
      <c r="D56">
        <v>676.3</v>
      </c>
      <c r="E56">
        <v>758.06</v>
      </c>
      <c r="F56">
        <v>812.48</v>
      </c>
      <c r="G56">
        <v>1364.53</v>
      </c>
      <c r="H56">
        <v>1499.54</v>
      </c>
      <c r="I56">
        <v>1606.34</v>
      </c>
      <c r="J56">
        <v>2024.07</v>
      </c>
      <c r="K56">
        <v>2125.0500000000002</v>
      </c>
      <c r="L56">
        <v>2682.33</v>
      </c>
      <c r="M56">
        <v>3134.75</v>
      </c>
      <c r="N56">
        <v>3891.54</v>
      </c>
      <c r="O56">
        <v>4255.3100000000004</v>
      </c>
      <c r="P56">
        <v>5447.51</v>
      </c>
      <c r="Q56">
        <v>4951.6099999999897</v>
      </c>
      <c r="R56">
        <v>2342.86</v>
      </c>
      <c r="S56">
        <v>4477.68</v>
      </c>
      <c r="T56">
        <v>6368</v>
      </c>
      <c r="U56">
        <v>7575.39</v>
      </c>
      <c r="V56">
        <v>6652.91</v>
      </c>
      <c r="W56">
        <v>8688.85</v>
      </c>
      <c r="X56">
        <v>10180.77</v>
      </c>
      <c r="Y56" s="91">
        <v>10693.14</v>
      </c>
      <c r="Z56" s="91">
        <v>12499.78</v>
      </c>
      <c r="AA56" s="91">
        <v>13674.59</v>
      </c>
      <c r="AB56" s="91">
        <v>15059.1</v>
      </c>
      <c r="AC56" s="91">
        <v>16694.36</v>
      </c>
      <c r="AD56" s="91">
        <v>18585.63</v>
      </c>
    </row>
    <row r="57" spans="1:30" ht="13.5">
      <c r="A57" s="91">
        <v>55</v>
      </c>
      <c r="B57" s="55" t="s">
        <v>461</v>
      </c>
      <c r="C57" t="s">
        <v>244</v>
      </c>
      <c r="D57">
        <v>1356.67001003009</v>
      </c>
      <c r="E57">
        <v>1091.0477835348299</v>
      </c>
      <c r="F57">
        <v>1091.8962505039599</v>
      </c>
      <c r="G57">
        <v>1770.73708798338</v>
      </c>
      <c r="H57">
        <v>1633.30791852739</v>
      </c>
      <c r="I57">
        <v>1681.6792294807301</v>
      </c>
      <c r="J57">
        <v>2024.07</v>
      </c>
      <c r="K57">
        <v>2012.7391551430201</v>
      </c>
      <c r="L57">
        <v>2424.59549850854</v>
      </c>
      <c r="M57">
        <v>2681.7948498588398</v>
      </c>
      <c r="N57">
        <v>3075.58681735556</v>
      </c>
      <c r="O57">
        <v>3080.8789458441902</v>
      </c>
      <c r="P57">
        <v>3610.2525018225201</v>
      </c>
      <c r="Q57">
        <v>2983.2570189179401</v>
      </c>
      <c r="R57">
        <v>1387.5392360082899</v>
      </c>
      <c r="S57">
        <v>2475.9082112247702</v>
      </c>
      <c r="T57">
        <v>3244.0142638818102</v>
      </c>
      <c r="U57">
        <v>3895.8035484700399</v>
      </c>
      <c r="V57">
        <v>3439.0850348927302</v>
      </c>
      <c r="W57">
        <v>4357.7160339033999</v>
      </c>
      <c r="X57">
        <v>4909.2342559552499</v>
      </c>
      <c r="Y57" s="91">
        <v>5055.1989999999896</v>
      </c>
      <c r="Z57" s="91">
        <v>5594.0209999999997</v>
      </c>
      <c r="AA57" s="91">
        <v>5912.83</v>
      </c>
      <c r="AB57" s="91">
        <v>6321.8329999999996</v>
      </c>
      <c r="AC57" s="91">
        <v>6804.1930000000002</v>
      </c>
      <c r="AD57" s="91">
        <v>7354.3909999999996</v>
      </c>
    </row>
    <row r="58" spans="1:30" ht="13.5">
      <c r="A58" s="91">
        <v>56</v>
      </c>
      <c r="B58" s="55" t="s">
        <v>462</v>
      </c>
      <c r="C58" t="s">
        <v>28</v>
      </c>
      <c r="D58">
        <v>160.13999999999999</v>
      </c>
      <c r="E58">
        <v>220.75</v>
      </c>
      <c r="F58">
        <v>294.97000000000003</v>
      </c>
      <c r="G58">
        <v>259.87</v>
      </c>
      <c r="H58">
        <v>282.70999999999998</v>
      </c>
      <c r="I58">
        <v>380.27</v>
      </c>
      <c r="J58">
        <v>405.38</v>
      </c>
      <c r="K58">
        <v>465.1</v>
      </c>
      <c r="L58">
        <v>530.28</v>
      </c>
      <c r="M58">
        <v>856.52</v>
      </c>
      <c r="N58">
        <v>1104.1300000000001</v>
      </c>
      <c r="O58">
        <v>1473.17</v>
      </c>
      <c r="P58">
        <v>2262.96</v>
      </c>
      <c r="Q58">
        <v>1999.22</v>
      </c>
      <c r="R58">
        <v>2330.4899999999998</v>
      </c>
      <c r="S58">
        <v>2960.25</v>
      </c>
      <c r="T58">
        <v>3783.18</v>
      </c>
      <c r="U58">
        <v>4069.16</v>
      </c>
      <c r="V58">
        <v>5418.3999999999896</v>
      </c>
      <c r="W58">
        <v>5911.31</v>
      </c>
      <c r="X58">
        <v>5762.93</v>
      </c>
      <c r="Y58" s="91">
        <v>6452.2219999999998</v>
      </c>
      <c r="Z58" s="91">
        <v>7687.8959999999997</v>
      </c>
      <c r="AA58" s="91">
        <v>8874.8130000000001</v>
      </c>
      <c r="AB58" s="91">
        <v>10309.07</v>
      </c>
      <c r="AC58" s="91">
        <v>12107.88</v>
      </c>
      <c r="AD58" s="91">
        <v>14377.5</v>
      </c>
    </row>
    <row r="59" spans="1:30" ht="13.5">
      <c r="A59" s="91">
        <v>57</v>
      </c>
      <c r="B59" s="55" t="s">
        <v>463</v>
      </c>
      <c r="C59" t="s">
        <v>26</v>
      </c>
      <c r="D59">
        <v>179.44</v>
      </c>
      <c r="E59">
        <v>255.75</v>
      </c>
      <c r="F59">
        <v>370.5</v>
      </c>
      <c r="G59">
        <v>364.96</v>
      </c>
      <c r="H59">
        <v>435.67</v>
      </c>
      <c r="I59">
        <v>608.12</v>
      </c>
      <c r="J59">
        <v>749.33</v>
      </c>
      <c r="K59">
        <v>890.31</v>
      </c>
      <c r="L59">
        <v>1095.6300000000001</v>
      </c>
      <c r="M59">
        <v>1534.21</v>
      </c>
      <c r="N59">
        <v>1961.5</v>
      </c>
      <c r="O59">
        <v>2799.78</v>
      </c>
      <c r="P59">
        <v>4098.8599999999897</v>
      </c>
      <c r="Q59">
        <v>4421.7</v>
      </c>
      <c r="R59">
        <v>4763.6099999999897</v>
      </c>
      <c r="S59">
        <v>6199.01</v>
      </c>
      <c r="T59">
        <v>7097.78</v>
      </c>
      <c r="U59">
        <v>7903.74</v>
      </c>
      <c r="V59">
        <v>9836.6200000000008</v>
      </c>
      <c r="W59">
        <v>11189.84</v>
      </c>
      <c r="X59">
        <v>13343.92</v>
      </c>
      <c r="Y59" s="91">
        <v>15588.9</v>
      </c>
      <c r="Z59" s="91">
        <v>18559.82</v>
      </c>
      <c r="AA59" s="91">
        <v>21083.759999999998</v>
      </c>
      <c r="AB59" s="91">
        <v>24115.37</v>
      </c>
      <c r="AC59" s="91">
        <v>27918.57</v>
      </c>
      <c r="AD59" s="91">
        <v>32713.05</v>
      </c>
    </row>
    <row r="60" spans="1:30" ht="13.5">
      <c r="A60" s="91">
        <v>58</v>
      </c>
      <c r="B60" s="55" t="s">
        <v>464</v>
      </c>
      <c r="C60" t="s">
        <v>21</v>
      </c>
      <c r="D60">
        <v>153.81</v>
      </c>
      <c r="E60">
        <v>208.96</v>
      </c>
      <c r="F60">
        <v>277.07</v>
      </c>
      <c r="G60">
        <v>261.94</v>
      </c>
      <c r="H60">
        <v>308.77999999999997</v>
      </c>
      <c r="I60">
        <v>391.78</v>
      </c>
      <c r="J60">
        <v>431.42</v>
      </c>
      <c r="K60">
        <v>516.34</v>
      </c>
      <c r="L60">
        <v>589.94000000000005</v>
      </c>
      <c r="M60">
        <v>866.66</v>
      </c>
      <c r="N60">
        <v>1007.37</v>
      </c>
      <c r="O60">
        <v>1272.0999999999999</v>
      </c>
      <c r="P60">
        <v>1793.8</v>
      </c>
      <c r="Q60">
        <v>1642.08</v>
      </c>
      <c r="R60">
        <v>1874.96</v>
      </c>
      <c r="S60">
        <v>2081.13</v>
      </c>
      <c r="T60">
        <v>2901.07</v>
      </c>
      <c r="U60">
        <v>3255.31</v>
      </c>
      <c r="V60">
        <v>3989.08</v>
      </c>
      <c r="W60">
        <v>4501.01</v>
      </c>
      <c r="X60">
        <v>4948.16</v>
      </c>
      <c r="Y60" s="91">
        <v>5340.2240000000002</v>
      </c>
      <c r="Z60" s="91">
        <v>7410.1559999999999</v>
      </c>
      <c r="AA60" s="91">
        <v>8423.0360000000001</v>
      </c>
      <c r="AB60" s="91">
        <v>9600.2270000000008</v>
      </c>
      <c r="AC60" s="91">
        <v>11080.66</v>
      </c>
      <c r="AD60" s="91">
        <v>12958.89</v>
      </c>
    </row>
    <row r="61" spans="1:30" ht="13.5">
      <c r="A61" s="91">
        <v>59</v>
      </c>
      <c r="B61" s="55" t="s">
        <v>465</v>
      </c>
      <c r="C61" t="s">
        <v>184</v>
      </c>
      <c r="D61">
        <v>30.5</v>
      </c>
      <c r="E61">
        <v>105.5</v>
      </c>
      <c r="F61">
        <v>192.55</v>
      </c>
      <c r="G61">
        <v>126.19</v>
      </c>
      <c r="H61">
        <v>169.43</v>
      </c>
      <c r="I61">
        <v>91.35</v>
      </c>
      <c r="J61">
        <v>-32.94</v>
      </c>
      <c r="K61">
        <v>9.32</v>
      </c>
      <c r="L61">
        <v>38.56</v>
      </c>
      <c r="M61">
        <v>21.5</v>
      </c>
      <c r="N61">
        <v>0</v>
      </c>
      <c r="O61">
        <v>-20.399999999999999</v>
      </c>
      <c r="P61">
        <v>-20</v>
      </c>
      <c r="Q61">
        <v>-30</v>
      </c>
      <c r="R61">
        <v>-35</v>
      </c>
      <c r="S61">
        <v>-35</v>
      </c>
      <c r="T61">
        <v>-35</v>
      </c>
      <c r="U61">
        <v>-35</v>
      </c>
      <c r="V61">
        <v>-35</v>
      </c>
      <c r="W61">
        <v>-35</v>
      </c>
      <c r="X61">
        <v>-35</v>
      </c>
      <c r="Y61" s="91">
        <v>-35</v>
      </c>
      <c r="Z61" s="91">
        <v>-35</v>
      </c>
      <c r="AA61" s="91">
        <v>-35</v>
      </c>
      <c r="AB61" s="91">
        <v>-35</v>
      </c>
      <c r="AC61" s="91">
        <v>-35</v>
      </c>
      <c r="AD61" s="91">
        <v>-35</v>
      </c>
    </row>
    <row r="62" spans="1:30" ht="13.5">
      <c r="A62" s="91">
        <v>60</v>
      </c>
      <c r="B62" s="54" t="s">
        <v>466</v>
      </c>
      <c r="C62" t="s">
        <v>185</v>
      </c>
      <c r="D62">
        <v>0</v>
      </c>
      <c r="E62">
        <v>39.299999999999997</v>
      </c>
      <c r="F62">
        <v>10.29</v>
      </c>
      <c r="G62">
        <v>-11.03</v>
      </c>
      <c r="H62">
        <v>-0.64</v>
      </c>
      <c r="I62">
        <v>-1.39</v>
      </c>
      <c r="J62">
        <v>1.47</v>
      </c>
      <c r="K62">
        <v>-24.58</v>
      </c>
      <c r="L62">
        <v>10.83</v>
      </c>
      <c r="M62">
        <v>-8.9600000000000009</v>
      </c>
      <c r="N62">
        <v>-32.6</v>
      </c>
      <c r="O62">
        <v>0</v>
      </c>
      <c r="P62">
        <v>0</v>
      </c>
      <c r="Q62">
        <v>-3.1</v>
      </c>
      <c r="R62">
        <v>257.7</v>
      </c>
      <c r="S62">
        <v>164.7</v>
      </c>
      <c r="T62">
        <v>83.15</v>
      </c>
      <c r="U62">
        <v>48.94</v>
      </c>
      <c r="V62">
        <v>134.06</v>
      </c>
      <c r="W62">
        <v>568.41</v>
      </c>
      <c r="X62">
        <v>323.87</v>
      </c>
      <c r="Y62" s="91">
        <v>409</v>
      </c>
      <c r="Z62" s="91">
        <v>389</v>
      </c>
      <c r="AA62" s="91">
        <v>390</v>
      </c>
      <c r="AB62" s="91">
        <v>395</v>
      </c>
      <c r="AC62" s="91">
        <v>395</v>
      </c>
      <c r="AD62" s="91">
        <v>295</v>
      </c>
    </row>
    <row r="63" spans="1:30" ht="13.5">
      <c r="A63" s="91">
        <v>61</v>
      </c>
      <c r="B63" s="55" t="s">
        <v>467</v>
      </c>
      <c r="C63" t="s">
        <v>186</v>
      </c>
      <c r="D63">
        <v>47.819999999999901</v>
      </c>
      <c r="E63">
        <v>4.93</v>
      </c>
      <c r="F63">
        <v>-94.75</v>
      </c>
      <c r="G63">
        <v>-383.41999999999899</v>
      </c>
      <c r="H63">
        <v>-447.93</v>
      </c>
      <c r="I63">
        <v>-433.16</v>
      </c>
      <c r="J63">
        <v>-308.27</v>
      </c>
      <c r="K63">
        <v>-281.48</v>
      </c>
      <c r="L63">
        <v>-259.25</v>
      </c>
      <c r="M63">
        <v>155.55000000000001</v>
      </c>
      <c r="N63">
        <v>67.129999999999797</v>
      </c>
      <c r="O63">
        <v>510.61999999999898</v>
      </c>
      <c r="P63">
        <v>374.23</v>
      </c>
      <c r="Q63">
        <v>-171.4</v>
      </c>
      <c r="R63">
        <v>518.49</v>
      </c>
      <c r="S63">
        <v>1216.8499999999999</v>
      </c>
      <c r="T63">
        <v>908.48999999999899</v>
      </c>
      <c r="U63">
        <v>978.71</v>
      </c>
      <c r="V63">
        <v>1195.22</v>
      </c>
      <c r="W63">
        <v>923.3</v>
      </c>
      <c r="X63">
        <v>2204.4</v>
      </c>
      <c r="Y63" s="91">
        <v>2741.1669999999999</v>
      </c>
      <c r="Z63" s="91">
        <v>1858.3869999999999</v>
      </c>
      <c r="AA63" s="91">
        <v>2207.4009999999998</v>
      </c>
      <c r="AB63" s="91">
        <v>2594.5300000000002</v>
      </c>
      <c r="AC63" s="91">
        <v>2872.7489999999998</v>
      </c>
      <c r="AD63" s="91">
        <v>2999.768</v>
      </c>
    </row>
    <row r="64" spans="1:30" ht="13.5">
      <c r="A64" s="91">
        <v>62</v>
      </c>
      <c r="B64" s="55" t="s">
        <v>468</v>
      </c>
      <c r="C64" t="s">
        <v>187</v>
      </c>
      <c r="D64">
        <v>92.29</v>
      </c>
      <c r="E64">
        <v>-3.5200000000000098</v>
      </c>
      <c r="F64">
        <v>-108.69</v>
      </c>
      <c r="G64">
        <v>-392.23999999999899</v>
      </c>
      <c r="H64">
        <v>-440.98</v>
      </c>
      <c r="I64">
        <v>-410.05</v>
      </c>
      <c r="J64">
        <v>-337.68</v>
      </c>
      <c r="K64">
        <v>-316.69</v>
      </c>
      <c r="L64">
        <v>-302.64999999999998</v>
      </c>
      <c r="M64">
        <v>109.12</v>
      </c>
      <c r="N64">
        <v>344.04</v>
      </c>
      <c r="O64">
        <v>1089.8900000000001</v>
      </c>
      <c r="P64">
        <v>1740.65</v>
      </c>
      <c r="Q64">
        <v>1736.31</v>
      </c>
      <c r="R64">
        <v>2033.9</v>
      </c>
      <c r="S64">
        <v>2479.23</v>
      </c>
      <c r="T64">
        <v>3359.09</v>
      </c>
      <c r="U64">
        <v>3802.71</v>
      </c>
      <c r="V64">
        <v>4317.8099999999904</v>
      </c>
      <c r="W64">
        <v>4564.07</v>
      </c>
      <c r="X64">
        <v>5513.21</v>
      </c>
      <c r="Y64" s="91">
        <v>5782.6790000000001</v>
      </c>
      <c r="Z64" s="91">
        <v>7066.3360000000002</v>
      </c>
      <c r="AA64" s="91">
        <v>7870.7479999999996</v>
      </c>
      <c r="AB64" s="91">
        <v>8750.7109999999902</v>
      </c>
      <c r="AC64" s="91">
        <v>9714.027</v>
      </c>
      <c r="AD64" s="91">
        <v>10769.26</v>
      </c>
    </row>
    <row r="65" spans="1:30" ht="13.5">
      <c r="A65" s="91">
        <v>63</v>
      </c>
      <c r="B65" s="55" t="s">
        <v>469</v>
      </c>
      <c r="C65" s="16" t="s">
        <v>188</v>
      </c>
      <c r="E65">
        <v>39.4972586058391</v>
      </c>
      <c r="F65">
        <v>108.751854336929</v>
      </c>
      <c r="G65">
        <v>93.680506037677006</v>
      </c>
      <c r="H65">
        <v>53.576364183303802</v>
      </c>
      <c r="I65">
        <v>-65.818800181902901</v>
      </c>
      <c r="J65">
        <v>-39.701779608562497</v>
      </c>
      <c r="K65">
        <v>55.424878394574399</v>
      </c>
      <c r="L65">
        <v>-33.732009117426799</v>
      </c>
      <c r="M65">
        <v>-37.8001457468227</v>
      </c>
      <c r="N65">
        <v>253.38503046712901</v>
      </c>
      <c r="O65">
        <v>340.46585491879</v>
      </c>
      <c r="P65">
        <v>823.90197193993197</v>
      </c>
      <c r="Q65">
        <v>681.01406409218202</v>
      </c>
      <c r="R65">
        <v>367.29624570399699</v>
      </c>
      <c r="S65">
        <v>-401.58722078771302</v>
      </c>
      <c r="T65">
        <v>1175.1838230636699</v>
      </c>
      <c r="U65">
        <v>12.988467499732</v>
      </c>
      <c r="V65">
        <v>-244.794735164304</v>
      </c>
      <c r="W65">
        <v>121.190668623569</v>
      </c>
      <c r="X65">
        <v>-1369.2931361118101</v>
      </c>
      <c r="Y65" s="91">
        <v>-440.02670000000001</v>
      </c>
      <c r="Z65" s="91">
        <v>1090.702</v>
      </c>
      <c r="AA65" s="91">
        <v>422.78840000000002</v>
      </c>
      <c r="AB65" s="91">
        <v>461.85359999999997</v>
      </c>
      <c r="AC65" s="91">
        <v>655.66210000000001</v>
      </c>
      <c r="AD65" s="91">
        <v>900.25049999999999</v>
      </c>
    </row>
    <row r="66" spans="1:30" ht="13.5">
      <c r="A66" s="91">
        <v>64</v>
      </c>
      <c r="B66" s="55" t="s">
        <v>470</v>
      </c>
      <c r="C66" t="s">
        <v>189</v>
      </c>
      <c r="D66">
        <v>108.2</v>
      </c>
      <c r="E66">
        <v>89.8</v>
      </c>
      <c r="F66">
        <v>88.3</v>
      </c>
      <c r="G66">
        <v>68.900000000000006</v>
      </c>
      <c r="H66">
        <v>68.7</v>
      </c>
      <c r="I66">
        <v>-4.7699999999999996</v>
      </c>
      <c r="J66">
        <v>115.3</v>
      </c>
      <c r="K66">
        <v>135.19999999999999</v>
      </c>
      <c r="L66">
        <v>97.189999999999898</v>
      </c>
      <c r="M66">
        <v>28.4</v>
      </c>
      <c r="N66">
        <v>-34.5</v>
      </c>
      <c r="O66">
        <v>-61.7</v>
      </c>
      <c r="P66">
        <v>34.5</v>
      </c>
      <c r="Q66">
        <v>1014.6</v>
      </c>
      <c r="R66">
        <v>653.81999999999903</v>
      </c>
      <c r="S66">
        <v>1152.5999999999999</v>
      </c>
      <c r="T66">
        <v>548.01</v>
      </c>
      <c r="U66">
        <v>594.66999999999996</v>
      </c>
      <c r="V66">
        <v>131.56</v>
      </c>
      <c r="W66">
        <v>493.41999999999899</v>
      </c>
      <c r="X66">
        <v>676.3</v>
      </c>
      <c r="Y66" s="91">
        <v>727</v>
      </c>
      <c r="Z66" s="91">
        <v>759</v>
      </c>
      <c r="AA66" s="91">
        <v>913</v>
      </c>
      <c r="AB66" s="91">
        <v>900</v>
      </c>
      <c r="AC66" s="91">
        <v>1095</v>
      </c>
      <c r="AD66" s="91">
        <v>1030</v>
      </c>
    </row>
    <row r="67" spans="1:30" ht="13.5">
      <c r="A67" s="91">
        <v>65</v>
      </c>
      <c r="B67" s="55" t="s">
        <v>471</v>
      </c>
      <c r="C67" t="s">
        <v>190</v>
      </c>
      <c r="D67">
        <v>401.8</v>
      </c>
      <c r="E67">
        <v>585.70000000000005</v>
      </c>
      <c r="F67">
        <v>479.9</v>
      </c>
      <c r="G67">
        <v>140.6</v>
      </c>
      <c r="H67">
        <v>428.6</v>
      </c>
      <c r="I67">
        <v>375.4</v>
      </c>
      <c r="J67">
        <v>438.4</v>
      </c>
      <c r="K67">
        <v>379.4</v>
      </c>
      <c r="L67">
        <v>752.5</v>
      </c>
      <c r="M67">
        <v>1057.2</v>
      </c>
      <c r="N67">
        <v>1234.4000000000001</v>
      </c>
      <c r="O67">
        <v>2612.9</v>
      </c>
      <c r="P67">
        <v>3217.3</v>
      </c>
      <c r="Q67">
        <v>2674.4</v>
      </c>
      <c r="R67">
        <v>1928.1</v>
      </c>
      <c r="S67">
        <v>1652.3</v>
      </c>
      <c r="T67">
        <v>2319.4</v>
      </c>
      <c r="U67">
        <v>2548.4</v>
      </c>
      <c r="V67">
        <v>1590.5</v>
      </c>
      <c r="W67">
        <v>2261.3000000000002</v>
      </c>
      <c r="X67">
        <v>4011.8</v>
      </c>
      <c r="Y67" s="91">
        <v>3889.3820000000001</v>
      </c>
      <c r="Z67" s="91">
        <v>2793.8939999999998</v>
      </c>
      <c r="AA67" s="91">
        <v>3336.752</v>
      </c>
      <c r="AB67" s="91">
        <v>3443.5720000000001</v>
      </c>
      <c r="AC67" s="91">
        <v>3048.6640000000002</v>
      </c>
      <c r="AD67" s="91">
        <v>2704.0680000000002</v>
      </c>
    </row>
    <row r="68" spans="1:30" ht="13.5">
      <c r="A68" s="91">
        <v>66</v>
      </c>
      <c r="B68" s="55" t="s">
        <v>472</v>
      </c>
      <c r="C68" t="s">
        <v>191</v>
      </c>
      <c r="D68">
        <v>199.2</v>
      </c>
      <c r="E68">
        <v>663.13</v>
      </c>
      <c r="F68">
        <v>1033.07</v>
      </c>
      <c r="G68">
        <v>1134.0899999999999</v>
      </c>
      <c r="H68">
        <v>1345.84</v>
      </c>
      <c r="I68">
        <v>1535.77</v>
      </c>
      <c r="J68">
        <v>1747.25</v>
      </c>
      <c r="K68">
        <v>1920.14</v>
      </c>
      <c r="L68">
        <v>2270.81</v>
      </c>
      <c r="M68">
        <v>2822.38</v>
      </c>
      <c r="N68">
        <v>3503.4</v>
      </c>
      <c r="O68">
        <v>4974.12</v>
      </c>
      <c r="P68">
        <v>6899.99</v>
      </c>
      <c r="Q68">
        <v>8694.45999999999</v>
      </c>
      <c r="R68">
        <v>9848.68</v>
      </c>
      <c r="S68">
        <v>10775.69</v>
      </c>
      <c r="T68">
        <v>12150.96</v>
      </c>
      <c r="U68">
        <v>13694.25</v>
      </c>
      <c r="V68">
        <v>14650.44</v>
      </c>
      <c r="W68">
        <v>15931.14</v>
      </c>
      <c r="X68">
        <v>17698.96</v>
      </c>
      <c r="Y68" s="91">
        <v>19347</v>
      </c>
      <c r="Z68" s="91">
        <v>20394.46</v>
      </c>
      <c r="AA68" s="91">
        <v>21729.16</v>
      </c>
      <c r="AB68" s="91">
        <v>23106.59</v>
      </c>
      <c r="AC68" s="91">
        <v>24326.05</v>
      </c>
      <c r="AD68" s="91">
        <v>25407.68</v>
      </c>
    </row>
    <row r="69" spans="1:30" ht="13.5">
      <c r="A69" s="91">
        <v>67</v>
      </c>
      <c r="B69" s="55" t="s">
        <v>473</v>
      </c>
      <c r="C69" t="s">
        <v>142</v>
      </c>
      <c r="D69">
        <v>-123.4</v>
      </c>
      <c r="E69">
        <v>-234.91</v>
      </c>
      <c r="F69">
        <v>-317.849999999999</v>
      </c>
      <c r="G69">
        <v>-206.36</v>
      </c>
      <c r="H69">
        <v>-275.27999999999901</v>
      </c>
      <c r="I69">
        <v>-119.32</v>
      </c>
      <c r="J69">
        <v>-48.540000000000198</v>
      </c>
      <c r="K69">
        <v>-14.2800000000002</v>
      </c>
      <c r="L69">
        <v>-48.2199999999997</v>
      </c>
      <c r="M69">
        <v>362.75999999999902</v>
      </c>
      <c r="N69">
        <v>256.31</v>
      </c>
      <c r="O69">
        <v>465.94</v>
      </c>
      <c r="P69">
        <v>141.63999999999999</v>
      </c>
      <c r="Q69">
        <v>-368.23999999999899</v>
      </c>
      <c r="R69">
        <v>-1208.8699999999999</v>
      </c>
      <c r="S69">
        <v>-937.599999999999</v>
      </c>
      <c r="T69">
        <v>-210.76999999999899</v>
      </c>
      <c r="U69">
        <v>-154.66999999999999</v>
      </c>
      <c r="V69">
        <v>-301.14</v>
      </c>
      <c r="W69">
        <v>-579.69000000000005</v>
      </c>
      <c r="X69">
        <v>-341.1</v>
      </c>
      <c r="Y69" s="91">
        <v>-19</v>
      </c>
      <c r="Z69" s="91">
        <v>-170</v>
      </c>
      <c r="AA69" s="91">
        <v>-525</v>
      </c>
      <c r="AB69" s="91">
        <v>-630</v>
      </c>
      <c r="AC69" s="91">
        <v>-670</v>
      </c>
      <c r="AD69" s="91">
        <v>-654</v>
      </c>
    </row>
    <row r="70" spans="1:30" ht="13.5">
      <c r="A70" s="91">
        <v>68</v>
      </c>
      <c r="B70" s="55" t="s">
        <v>474</v>
      </c>
      <c r="C70" t="s">
        <v>143</v>
      </c>
      <c r="D70">
        <v>-87.5</v>
      </c>
      <c r="E70">
        <v>-186.91</v>
      </c>
      <c r="F70">
        <v>-270.33999999999901</v>
      </c>
      <c r="G70">
        <v>-196.62</v>
      </c>
      <c r="H70">
        <v>-279.23999999999899</v>
      </c>
      <c r="I70">
        <v>-79.920000000000101</v>
      </c>
      <c r="J70">
        <v>17.779999999999699</v>
      </c>
      <c r="K70">
        <v>49.019999999999698</v>
      </c>
      <c r="L70">
        <v>110.69</v>
      </c>
      <c r="M70">
        <v>715.56</v>
      </c>
      <c r="N70">
        <v>477.41</v>
      </c>
      <c r="O70">
        <v>626.44000000000005</v>
      </c>
      <c r="P70">
        <v>718.44</v>
      </c>
      <c r="Q70">
        <v>458.26</v>
      </c>
      <c r="R70">
        <v>55.220000000000198</v>
      </c>
      <c r="S70">
        <v>382.8</v>
      </c>
      <c r="T70">
        <v>1280.94</v>
      </c>
      <c r="U70">
        <v>1482.03</v>
      </c>
      <c r="V70">
        <v>964.719999999999</v>
      </c>
      <c r="W70">
        <v>749.50999999999897</v>
      </c>
      <c r="X70">
        <v>1080.21</v>
      </c>
      <c r="Y70" s="91">
        <v>825</v>
      </c>
      <c r="Z70" s="91">
        <v>1720</v>
      </c>
      <c r="AA70" s="91">
        <v>1915</v>
      </c>
      <c r="AB70" s="91">
        <v>2270</v>
      </c>
      <c r="AC70" s="91">
        <v>2730</v>
      </c>
      <c r="AD70" s="91">
        <v>3396</v>
      </c>
    </row>
    <row r="71" spans="1:30" ht="13.5">
      <c r="A71" s="91">
        <v>69</v>
      </c>
      <c r="B71" s="55" t="s">
        <v>475</v>
      </c>
      <c r="C71" t="s">
        <v>8</v>
      </c>
      <c r="D71">
        <v>16.899999999999999</v>
      </c>
      <c r="E71">
        <v>31.51</v>
      </c>
      <c r="F71">
        <v>97.56</v>
      </c>
      <c r="G71">
        <v>90.08</v>
      </c>
      <c r="H71">
        <v>36.729999999999897</v>
      </c>
      <c r="I71">
        <v>37.21</v>
      </c>
      <c r="J71">
        <v>69.099999999999994</v>
      </c>
      <c r="K71">
        <v>66.33</v>
      </c>
      <c r="L71">
        <v>69.2</v>
      </c>
      <c r="M71">
        <v>209.5</v>
      </c>
      <c r="N71">
        <v>294.3</v>
      </c>
      <c r="O71">
        <v>377.7</v>
      </c>
      <c r="P71">
        <v>479.4</v>
      </c>
      <c r="Q71">
        <v>484.25</v>
      </c>
      <c r="R71">
        <v>487.04</v>
      </c>
      <c r="S71">
        <v>526.28</v>
      </c>
      <c r="T71">
        <v>515.41999999999905</v>
      </c>
      <c r="U71">
        <v>618.22</v>
      </c>
      <c r="V71">
        <v>536</v>
      </c>
      <c r="W71">
        <v>597.79999999999995</v>
      </c>
      <c r="X71">
        <v>633.53</v>
      </c>
      <c r="Y71" s="91">
        <v>585</v>
      </c>
      <c r="Z71" s="91">
        <v>740</v>
      </c>
      <c r="AA71" s="91">
        <v>750</v>
      </c>
      <c r="AB71" s="91">
        <v>750</v>
      </c>
      <c r="AC71" s="91">
        <v>750</v>
      </c>
      <c r="AD71" s="91">
        <v>750</v>
      </c>
    </row>
    <row r="72" spans="1:30" ht="13.5">
      <c r="A72" s="91">
        <v>70</v>
      </c>
      <c r="B72" s="55" t="s">
        <v>476</v>
      </c>
      <c r="C72" t="s">
        <v>192</v>
      </c>
      <c r="D72">
        <v>0</v>
      </c>
      <c r="E72">
        <v>0</v>
      </c>
      <c r="F72">
        <v>0.49</v>
      </c>
      <c r="G72">
        <v>0</v>
      </c>
      <c r="H72">
        <v>0</v>
      </c>
      <c r="I72">
        <v>0</v>
      </c>
      <c r="J72">
        <v>3.59</v>
      </c>
      <c r="K72">
        <v>0</v>
      </c>
      <c r="L72">
        <v>0</v>
      </c>
      <c r="M72">
        <v>0</v>
      </c>
      <c r="N72">
        <v>1.1100000000000001</v>
      </c>
      <c r="O72">
        <v>4.84</v>
      </c>
      <c r="P72">
        <v>81.92</v>
      </c>
      <c r="Q72">
        <v>41.479999999999897</v>
      </c>
      <c r="R72">
        <v>5.8</v>
      </c>
      <c r="S72">
        <v>8.6199999999999903</v>
      </c>
      <c r="T72">
        <v>2.11</v>
      </c>
      <c r="U72">
        <v>1.32</v>
      </c>
      <c r="V72">
        <v>1.49</v>
      </c>
      <c r="W72">
        <v>2.84</v>
      </c>
      <c r="X72">
        <v>3.26</v>
      </c>
      <c r="Y72" s="91">
        <v>3.4218769999999998</v>
      </c>
      <c r="Z72" s="91">
        <v>0.18801090000000001</v>
      </c>
      <c r="AA72" s="91">
        <v>0.2033479</v>
      </c>
      <c r="AB72" s="91">
        <v>0.2199208</v>
      </c>
      <c r="AC72" s="91">
        <v>0.23897689999999999</v>
      </c>
      <c r="AD72" s="91">
        <v>0.26091500000000001</v>
      </c>
    </row>
    <row r="73" spans="1:30" ht="13.5">
      <c r="A73" s="91">
        <v>71</v>
      </c>
      <c r="B73" s="55" t="s">
        <v>477</v>
      </c>
      <c r="C73" t="s">
        <v>36</v>
      </c>
      <c r="D73">
        <v>-41.37</v>
      </c>
      <c r="E73">
        <v>-88.6</v>
      </c>
      <c r="F73">
        <v>-121.21</v>
      </c>
      <c r="G73">
        <v>-58.77</v>
      </c>
      <c r="H73">
        <v>-235.02</v>
      </c>
      <c r="I73">
        <v>-276.82</v>
      </c>
      <c r="J73">
        <v>-270.85000000000002</v>
      </c>
      <c r="K73">
        <v>-285.45</v>
      </c>
      <c r="L73">
        <v>-310.26</v>
      </c>
      <c r="M73">
        <v>-458.14</v>
      </c>
      <c r="N73">
        <v>-594.51</v>
      </c>
      <c r="O73">
        <v>-978.24</v>
      </c>
      <c r="P73">
        <v>-1590.33</v>
      </c>
      <c r="Q73">
        <v>-1652.14</v>
      </c>
      <c r="R73">
        <v>-1655.22</v>
      </c>
      <c r="S73">
        <v>-1967.9</v>
      </c>
      <c r="T73">
        <v>-1959.29</v>
      </c>
      <c r="U73">
        <v>-2081.1</v>
      </c>
      <c r="V73">
        <v>-2693.33</v>
      </c>
      <c r="W73">
        <v>-3645.52</v>
      </c>
      <c r="X73">
        <v>-5409.67</v>
      </c>
      <c r="Y73" s="91">
        <v>-5763.9080000000004</v>
      </c>
      <c r="Z73" s="91">
        <v>-6651.7659999999996</v>
      </c>
      <c r="AA73" s="91">
        <v>-6935.7960000000003</v>
      </c>
      <c r="AB73" s="91">
        <v>-7242.9759999999997</v>
      </c>
      <c r="AC73" s="91">
        <v>-7576.7719999999999</v>
      </c>
      <c r="AD73" s="91">
        <v>-7941.2110000000002</v>
      </c>
    </row>
    <row r="74" spans="1:30" ht="13.5">
      <c r="A74" s="91">
        <v>72</v>
      </c>
      <c r="B74" s="55" t="s">
        <v>478</v>
      </c>
      <c r="C74" t="s">
        <v>37</v>
      </c>
      <c r="D74">
        <v>1.46</v>
      </c>
      <c r="E74">
        <v>-14.56</v>
      </c>
      <c r="F74">
        <v>-6.15</v>
      </c>
      <c r="G74">
        <v>152.03</v>
      </c>
      <c r="H74">
        <v>54</v>
      </c>
      <c r="I74">
        <v>16.809999999999999</v>
      </c>
      <c r="J74">
        <v>28.67</v>
      </c>
      <c r="K74">
        <v>77.09</v>
      </c>
      <c r="L74">
        <v>103.36</v>
      </c>
      <c r="M74">
        <v>52.86</v>
      </c>
      <c r="N74">
        <v>17.489999999999998</v>
      </c>
      <c r="O74">
        <v>9.94</v>
      </c>
      <c r="P74">
        <v>-55.53</v>
      </c>
      <c r="Q74">
        <v>-127.03</v>
      </c>
      <c r="R74">
        <v>-162.6</v>
      </c>
      <c r="S74">
        <v>-147.32</v>
      </c>
      <c r="T74">
        <v>41</v>
      </c>
      <c r="U74">
        <v>41.17</v>
      </c>
      <c r="V74">
        <v>-79.510000000000005</v>
      </c>
      <c r="W74">
        <v>-208.4</v>
      </c>
      <c r="X74">
        <v>-927.49</v>
      </c>
      <c r="Y74" s="91">
        <v>-1237.508</v>
      </c>
      <c r="Z74" s="91">
        <v>-1197.8610000000001</v>
      </c>
      <c r="AA74" s="91">
        <v>-1279.0129999999999</v>
      </c>
      <c r="AB74" s="91">
        <v>-1366.779</v>
      </c>
      <c r="AC74" s="91">
        <v>-1462.1489999999999</v>
      </c>
      <c r="AD74" s="91">
        <v>-1566.2739999999999</v>
      </c>
    </row>
    <row r="75" spans="1:30" ht="13.5">
      <c r="A75" s="91">
        <v>73</v>
      </c>
      <c r="B75" s="55" t="s">
        <v>479</v>
      </c>
      <c r="C75" t="s">
        <v>193</v>
      </c>
      <c r="E75">
        <v>46.572412596043897</v>
      </c>
      <c r="F75">
        <v>33.939597586251701</v>
      </c>
      <c r="G75">
        <v>32.600216945534399</v>
      </c>
      <c r="H75">
        <v>203.288853175854</v>
      </c>
      <c r="I75">
        <v>48.5297927807772</v>
      </c>
      <c r="J75">
        <v>12.255918261907</v>
      </c>
      <c r="K75">
        <v>20.648847517071498</v>
      </c>
      <c r="L75">
        <v>23.4803509886436</v>
      </c>
      <c r="M75">
        <v>135.91789093909799</v>
      </c>
      <c r="N75">
        <v>138.179642482948</v>
      </c>
      <c r="O75">
        <v>403.12915228587099</v>
      </c>
      <c r="P75">
        <v>643.44925055028796</v>
      </c>
      <c r="Q75">
        <v>103.79667827668401</v>
      </c>
      <c r="R75">
        <v>-1.2658485473388399</v>
      </c>
      <c r="S75">
        <v>289.52095406495602</v>
      </c>
      <c r="T75">
        <v>59.4376380295895</v>
      </c>
      <c r="U75">
        <v>128.954160137901</v>
      </c>
      <c r="V75">
        <v>558.08961040733197</v>
      </c>
      <c r="W75">
        <v>883.44839656566501</v>
      </c>
      <c r="X75">
        <v>1447.5411542126001</v>
      </c>
      <c r="Y75" s="91">
        <v>232.85650000000001</v>
      </c>
      <c r="Z75" s="91">
        <v>262.60860000000002</v>
      </c>
      <c r="AA75" s="91">
        <v>284.03089999999997</v>
      </c>
      <c r="AB75" s="91">
        <v>307.17939999999999</v>
      </c>
      <c r="AC75" s="91">
        <v>333.79649999999998</v>
      </c>
      <c r="AD75" s="91">
        <v>364.43900000000002</v>
      </c>
    </row>
    <row r="76" spans="1:30" ht="13.5">
      <c r="A76" s="91">
        <v>74</v>
      </c>
      <c r="B76" s="55" t="s">
        <v>480</v>
      </c>
      <c r="C76" t="s">
        <v>194</v>
      </c>
      <c r="E76">
        <v>31.644303313982601</v>
      </c>
      <c r="F76">
        <v>40.700354688146398</v>
      </c>
      <c r="G76">
        <v>92.877507606884194</v>
      </c>
      <c r="H76">
        <v>76.954260364406906</v>
      </c>
      <c r="I76">
        <v>4.7466885216839998</v>
      </c>
      <c r="J76">
        <v>7.1473269952125698</v>
      </c>
      <c r="K76">
        <v>62.859512923305502</v>
      </c>
      <c r="L76">
        <v>51.621179333602299</v>
      </c>
      <c r="M76">
        <v>103.023897890741</v>
      </c>
      <c r="N76">
        <v>98.210370007451104</v>
      </c>
      <c r="O76">
        <v>352.39198689901599</v>
      </c>
      <c r="P76">
        <v>464.29406253974201</v>
      </c>
      <c r="Q76">
        <v>105.556922701109</v>
      </c>
      <c r="R76">
        <v>-14.7310372935498</v>
      </c>
      <c r="S76">
        <v>407.94160591611302</v>
      </c>
      <c r="T76">
        <v>94.489255518704496</v>
      </c>
      <c r="U76">
        <v>103.30873456526299</v>
      </c>
      <c r="V76">
        <v>634.07531520408702</v>
      </c>
      <c r="W76">
        <v>1067.43303140955</v>
      </c>
      <c r="X76">
        <v>2011.17426178965</v>
      </c>
      <c r="Y76" s="91">
        <v>166.3261</v>
      </c>
      <c r="Z76" s="91">
        <v>187.57759999999999</v>
      </c>
      <c r="AA76" s="91">
        <v>202.8792</v>
      </c>
      <c r="AB76" s="91">
        <v>219.41390000000001</v>
      </c>
      <c r="AC76" s="91">
        <v>238.42609999999999</v>
      </c>
      <c r="AD76" s="91">
        <v>260.31360000000001</v>
      </c>
    </row>
    <row r="77" spans="1:30" ht="13.5">
      <c r="A77" s="91">
        <v>75</v>
      </c>
      <c r="B77" s="55" t="s">
        <v>481</v>
      </c>
      <c r="C77" t="s">
        <v>195</v>
      </c>
      <c r="E77">
        <v>14.9281092820613</v>
      </c>
      <c r="F77">
        <v>-6.7607571018947699</v>
      </c>
      <c r="G77">
        <v>-60.277290661349703</v>
      </c>
      <c r="H77">
        <v>126.334592811448</v>
      </c>
      <c r="I77">
        <v>43.7831042590932</v>
      </c>
      <c r="J77">
        <v>5.1085912666944999</v>
      </c>
      <c r="K77">
        <v>-42.210665406234</v>
      </c>
      <c r="L77">
        <v>-28.140828344958699</v>
      </c>
      <c r="M77">
        <v>32.8939930483578</v>
      </c>
      <c r="N77">
        <v>39.969272475497199</v>
      </c>
      <c r="O77">
        <v>50.737165386855203</v>
      </c>
      <c r="P77">
        <v>179.155188010545</v>
      </c>
      <c r="Q77">
        <v>-1.7602444244250901</v>
      </c>
      <c r="R77">
        <v>13.465188746210901</v>
      </c>
      <c r="S77">
        <v>-118.420651851157</v>
      </c>
      <c r="T77">
        <v>-35.051617489114903</v>
      </c>
      <c r="U77">
        <v>25.645425572637599</v>
      </c>
      <c r="V77">
        <v>-75.9857047967553</v>
      </c>
      <c r="W77">
        <v>-183.984634843891</v>
      </c>
      <c r="X77">
        <v>-563.63310757705301</v>
      </c>
      <c r="Y77" s="91">
        <v>66.530439999999999</v>
      </c>
      <c r="Z77" s="91">
        <v>75.031030000000001</v>
      </c>
      <c r="AA77" s="91">
        <v>81.151690000000002</v>
      </c>
      <c r="AB77" s="91">
        <v>87.765550000000005</v>
      </c>
      <c r="AC77" s="91">
        <v>95.370429999999999</v>
      </c>
      <c r="AD77" s="91">
        <v>104.1254</v>
      </c>
    </row>
    <row r="78" spans="1:30" ht="13.5">
      <c r="A78" s="91">
        <v>76</v>
      </c>
      <c r="B78" s="55" t="s">
        <v>482</v>
      </c>
      <c r="C78" t="s">
        <v>38</v>
      </c>
      <c r="D78">
        <v>0.46672849282968398</v>
      </c>
      <c r="E78">
        <v>0.62462411083703395</v>
      </c>
      <c r="F78">
        <v>0.69109023943035897</v>
      </c>
      <c r="G78">
        <v>0.67270265569792698</v>
      </c>
      <c r="H78">
        <v>0.94109829647688503</v>
      </c>
      <c r="I78">
        <v>0.965680854725815</v>
      </c>
      <c r="J78">
        <v>1</v>
      </c>
      <c r="K78">
        <v>1.0502812716571801</v>
      </c>
      <c r="L78">
        <v>1.12232035267365</v>
      </c>
      <c r="M78">
        <v>1.1444214214350199</v>
      </c>
      <c r="N78">
        <v>1.24562280233198</v>
      </c>
      <c r="O78">
        <v>1.3710658721126801</v>
      </c>
      <c r="P78">
        <v>1.4942825854661399</v>
      </c>
      <c r="Q78">
        <v>1.6543703122978599</v>
      </c>
      <c r="R78">
        <v>1.77968145912288</v>
      </c>
      <c r="S78">
        <v>1.85772450667991</v>
      </c>
      <c r="T78">
        <v>1.9918312212799401</v>
      </c>
      <c r="U78">
        <v>1.929947412075</v>
      </c>
      <c r="V78">
        <v>1.9248033214490099</v>
      </c>
      <c r="W78">
        <v>1.9717071331056299</v>
      </c>
      <c r="X78">
        <v>2.0290649689006002</v>
      </c>
      <c r="Y78" s="91">
        <v>2.065229</v>
      </c>
      <c r="Z78" s="91">
        <v>2.1493880000000001</v>
      </c>
      <c r="AA78" s="91">
        <v>2.2261259999999998</v>
      </c>
      <c r="AB78" s="91">
        <v>2.2950149999999998</v>
      </c>
      <c r="AC78" s="91">
        <v>2.3664320000000001</v>
      </c>
      <c r="AD78" s="91">
        <v>2.440477</v>
      </c>
    </row>
    <row r="79" spans="1:30" ht="13.5">
      <c r="A79" s="91">
        <v>77</v>
      </c>
      <c r="B79" s="55" t="s">
        <v>483</v>
      </c>
      <c r="C79" t="s">
        <v>196</v>
      </c>
      <c r="D79">
        <v>1.216</v>
      </c>
      <c r="E79">
        <v>1.1984999999999999</v>
      </c>
      <c r="F79">
        <v>1.1305000000000001</v>
      </c>
      <c r="G79">
        <v>1.0553999999999999</v>
      </c>
      <c r="H79">
        <v>1.0331999999999999</v>
      </c>
      <c r="I79">
        <v>1.0432999999999999</v>
      </c>
      <c r="J79">
        <v>1</v>
      </c>
      <c r="K79">
        <v>0.99270000000000003</v>
      </c>
      <c r="L79">
        <v>1.087</v>
      </c>
      <c r="M79">
        <v>1.1909000000000001</v>
      </c>
      <c r="N79">
        <v>1.2579</v>
      </c>
      <c r="O79">
        <v>1.3255999999999999</v>
      </c>
      <c r="P79">
        <v>1.4306000000000001</v>
      </c>
      <c r="Q79">
        <v>1.6060000000000001</v>
      </c>
      <c r="R79">
        <v>1.4019999999999999</v>
      </c>
      <c r="S79">
        <v>1.4813000000000001</v>
      </c>
      <c r="T79">
        <v>1.6937</v>
      </c>
      <c r="U79">
        <v>1.6783999999999999</v>
      </c>
      <c r="V79">
        <v>1.6574</v>
      </c>
      <c r="W79">
        <v>1.6313</v>
      </c>
      <c r="X79">
        <v>1.4080999999999999</v>
      </c>
      <c r="Y79" s="91">
        <v>1.4503429999999999</v>
      </c>
      <c r="Z79" s="91">
        <v>1.432936</v>
      </c>
      <c r="AA79" s="91">
        <v>1.475924</v>
      </c>
      <c r="AB79" s="91">
        <v>1.5202020000000001</v>
      </c>
      <c r="AC79" s="91">
        <v>1.5658080000000001</v>
      </c>
      <c r="AD79" s="91">
        <v>1.6127819999999999</v>
      </c>
    </row>
    <row r="80" spans="1:30" ht="13.5">
      <c r="A80" s="91">
        <v>78</v>
      </c>
      <c r="B80" s="55" t="s">
        <v>484</v>
      </c>
      <c r="C80" t="s">
        <v>32</v>
      </c>
      <c r="D80">
        <v>0.51719999999999999</v>
      </c>
      <c r="E80">
        <v>0.72519999999999996</v>
      </c>
      <c r="F80">
        <v>0.77259999999999995</v>
      </c>
      <c r="G80">
        <v>0.82620000000000005</v>
      </c>
      <c r="H80">
        <v>0.90659999999999996</v>
      </c>
      <c r="I80">
        <v>0.94899999999999995</v>
      </c>
      <c r="J80">
        <v>1</v>
      </c>
      <c r="K80">
        <v>1.0591999999999999</v>
      </c>
      <c r="L80">
        <v>1.0954999999999999</v>
      </c>
      <c r="M80">
        <v>1.1871</v>
      </c>
      <c r="N80">
        <v>1.2811999999999999</v>
      </c>
      <c r="O80">
        <v>1.3898999999999999</v>
      </c>
      <c r="P80">
        <v>1.5215000000000001</v>
      </c>
      <c r="Q80">
        <v>1.6642999999999999</v>
      </c>
      <c r="R80">
        <v>1.6303000000000001</v>
      </c>
      <c r="S80">
        <v>1.7705</v>
      </c>
      <c r="T80">
        <v>1.9384999999999999</v>
      </c>
      <c r="U80">
        <v>1.9582999999999999</v>
      </c>
      <c r="V80">
        <v>1.9447000000000001</v>
      </c>
      <c r="W80">
        <v>2.0182000000000002</v>
      </c>
      <c r="X80">
        <v>2.137</v>
      </c>
      <c r="Y80" s="91">
        <v>2.1797399999999998</v>
      </c>
      <c r="Z80" s="91">
        <v>2.3489580000000001</v>
      </c>
      <c r="AA80" s="91">
        <v>2.431171</v>
      </c>
      <c r="AB80" s="91">
        <v>2.5041060000000002</v>
      </c>
      <c r="AC80" s="91">
        <v>2.5792290000000002</v>
      </c>
      <c r="AD80" s="91">
        <v>2.656606</v>
      </c>
    </row>
    <row r="81" spans="1:30" ht="13.5">
      <c r="A81" s="91">
        <v>79</v>
      </c>
      <c r="B81" s="55" t="s">
        <v>485</v>
      </c>
      <c r="C81" t="s">
        <v>197</v>
      </c>
      <c r="E81">
        <v>0.65758740395607995</v>
      </c>
      <c r="F81">
        <v>-1.3295975862517</v>
      </c>
      <c r="G81">
        <v>-95.040216945534397</v>
      </c>
      <c r="H81">
        <v>-27.0388531758549</v>
      </c>
      <c r="I81">
        <v>-6.7297927807772702</v>
      </c>
      <c r="J81">
        <v>-18.225918261907001</v>
      </c>
      <c r="K81">
        <v>-6.0488475170715503</v>
      </c>
      <c r="L81">
        <v>1.3296490113563799</v>
      </c>
      <c r="M81">
        <v>11.962109060901099</v>
      </c>
      <c r="N81">
        <v>-1.80964248294835</v>
      </c>
      <c r="O81">
        <v>-19.399152285871502</v>
      </c>
      <c r="P81">
        <v>-31.359250550288301</v>
      </c>
      <c r="Q81">
        <v>-41.986678276684401</v>
      </c>
      <c r="R81">
        <v>4.34584854733877</v>
      </c>
      <c r="S81">
        <v>23.1590459350438</v>
      </c>
      <c r="T81">
        <v>-68.047638029589606</v>
      </c>
      <c r="U81">
        <v>-7.1441601379011503</v>
      </c>
      <c r="V81">
        <v>54.140389592667901</v>
      </c>
      <c r="W81">
        <v>68.741603434334493</v>
      </c>
      <c r="X81">
        <v>316.608845787397</v>
      </c>
      <c r="Y81" s="91">
        <v>121.3814</v>
      </c>
      <c r="Z81" s="91">
        <v>-124.6131</v>
      </c>
      <c r="AA81" s="91">
        <v>0</v>
      </c>
      <c r="AB81" s="91">
        <v>0</v>
      </c>
      <c r="AC81" s="91">
        <v>0</v>
      </c>
      <c r="AD81" s="91">
        <v>0</v>
      </c>
    </row>
    <row r="82" spans="1:30" ht="13.5">
      <c r="A82" s="91">
        <v>80</v>
      </c>
      <c r="B82" s="55" t="s">
        <v>486</v>
      </c>
      <c r="C82" t="s">
        <v>198</v>
      </c>
      <c r="E82">
        <v>1.0918907179387001</v>
      </c>
      <c r="F82">
        <v>-1.6492428981052201</v>
      </c>
      <c r="G82">
        <v>-97.902709338650197</v>
      </c>
      <c r="H82">
        <v>-28.304592811448</v>
      </c>
      <c r="I82">
        <v>-6.5931042590932396</v>
      </c>
      <c r="J82">
        <v>-16.968591266694499</v>
      </c>
      <c r="K82">
        <v>-6.2093345937659299</v>
      </c>
      <c r="L82">
        <v>1.87082834495873</v>
      </c>
      <c r="M82">
        <v>17.606006951642101</v>
      </c>
      <c r="N82">
        <v>-4.5992724754972203</v>
      </c>
      <c r="O82">
        <v>-43.187165386855199</v>
      </c>
      <c r="P82">
        <v>-113.685188010545</v>
      </c>
      <c r="Q82">
        <v>73.260244424425096</v>
      </c>
      <c r="R82">
        <v>22.104811253788998</v>
      </c>
      <c r="S82">
        <v>103.140651851157</v>
      </c>
      <c r="T82">
        <v>-153.268382510885</v>
      </c>
      <c r="U82">
        <v>-25.815425572637601</v>
      </c>
      <c r="V82">
        <v>196.66570479675499</v>
      </c>
      <c r="W82">
        <v>312.87463484389099</v>
      </c>
      <c r="X82">
        <v>1282.7231075770501</v>
      </c>
      <c r="Y82" s="91">
        <v>243.488</v>
      </c>
      <c r="Z82" s="91">
        <v>-375.2097</v>
      </c>
      <c r="AA82" s="91">
        <v>0</v>
      </c>
      <c r="AB82" s="91">
        <v>0</v>
      </c>
      <c r="AC82" s="91">
        <v>0</v>
      </c>
      <c r="AD82" s="91">
        <v>0</v>
      </c>
    </row>
    <row r="83" spans="1:30" ht="13.5">
      <c r="A83" s="91">
        <v>81</v>
      </c>
      <c r="B83" s="55" t="s">
        <v>487</v>
      </c>
      <c r="C83" t="s">
        <v>24</v>
      </c>
      <c r="D83">
        <v>11.91</v>
      </c>
      <c r="E83">
        <v>13.72</v>
      </c>
      <c r="F83">
        <v>15.65</v>
      </c>
      <c r="G83">
        <v>18.05</v>
      </c>
      <c r="H83">
        <v>29.69</v>
      </c>
      <c r="I83">
        <v>38.94</v>
      </c>
      <c r="J83">
        <v>53.3</v>
      </c>
      <c r="K83">
        <v>72.23</v>
      </c>
      <c r="L83">
        <v>81.41</v>
      </c>
      <c r="M83">
        <v>92.33</v>
      </c>
      <c r="N83">
        <v>129.83000000000001</v>
      </c>
      <c r="O83">
        <v>224.56</v>
      </c>
      <c r="P83">
        <v>278.25</v>
      </c>
      <c r="Q83">
        <v>121.24</v>
      </c>
      <c r="R83">
        <v>127.29</v>
      </c>
      <c r="S83">
        <v>244.75</v>
      </c>
      <c r="T83">
        <v>752.33</v>
      </c>
      <c r="U83">
        <v>874.36</v>
      </c>
      <c r="V83">
        <v>992.62</v>
      </c>
      <c r="W83">
        <v>1154.3699999999999</v>
      </c>
      <c r="X83">
        <v>1717.25</v>
      </c>
      <c r="Y83" s="91">
        <v>1835.7860000000001</v>
      </c>
      <c r="Z83" s="91">
        <v>3151.3029999999999</v>
      </c>
      <c r="AA83" s="91">
        <v>3489.5230000000001</v>
      </c>
      <c r="AB83" s="91">
        <v>3861.6840000000002</v>
      </c>
      <c r="AC83" s="91">
        <v>4291.67</v>
      </c>
      <c r="AD83" s="91">
        <v>4789.7700000000004</v>
      </c>
    </row>
    <row r="84" spans="1:30" ht="13.5">
      <c r="A84" s="91">
        <v>82</v>
      </c>
      <c r="B84" s="55" t="s">
        <v>488</v>
      </c>
      <c r="C84" t="s">
        <v>15</v>
      </c>
      <c r="D84">
        <v>39.1</v>
      </c>
      <c r="E84">
        <v>46.51</v>
      </c>
      <c r="F84">
        <v>50</v>
      </c>
      <c r="G84">
        <v>60</v>
      </c>
      <c r="H84">
        <v>70</v>
      </c>
      <c r="I84">
        <v>60.24</v>
      </c>
      <c r="J84">
        <v>54.13</v>
      </c>
      <c r="K84">
        <v>57.8</v>
      </c>
      <c r="L84">
        <v>105.3</v>
      </c>
      <c r="M84">
        <v>217.4</v>
      </c>
      <c r="N84">
        <v>436.3</v>
      </c>
      <c r="O84">
        <v>336.3</v>
      </c>
      <c r="P84">
        <v>399</v>
      </c>
      <c r="Q84">
        <v>512</v>
      </c>
      <c r="R84">
        <v>420.32</v>
      </c>
      <c r="S84">
        <v>380</v>
      </c>
      <c r="T84">
        <v>426.08</v>
      </c>
      <c r="U84">
        <v>514.12</v>
      </c>
      <c r="V84">
        <v>547.61</v>
      </c>
      <c r="W84">
        <v>625.77</v>
      </c>
      <c r="X84">
        <v>734.28</v>
      </c>
      <c r="Y84" s="91">
        <v>695</v>
      </c>
      <c r="Z84" s="91">
        <v>835</v>
      </c>
      <c r="AA84" s="91">
        <v>855</v>
      </c>
      <c r="AB84" s="91">
        <v>880</v>
      </c>
      <c r="AC84" s="91">
        <v>910</v>
      </c>
      <c r="AD84" s="91">
        <v>934</v>
      </c>
    </row>
    <row r="85" spans="1:30" ht="13.5">
      <c r="A85" s="91">
        <v>83</v>
      </c>
      <c r="B85" s="55" t="s">
        <v>489</v>
      </c>
      <c r="C85" t="s">
        <v>5</v>
      </c>
      <c r="D85">
        <v>76.2</v>
      </c>
      <c r="E85">
        <v>165.8</v>
      </c>
      <c r="F85">
        <v>195.26</v>
      </c>
      <c r="G85">
        <v>239.31</v>
      </c>
      <c r="H85">
        <v>286.2</v>
      </c>
      <c r="I85">
        <v>303.51</v>
      </c>
      <c r="J85">
        <v>321.76</v>
      </c>
      <c r="K85">
        <v>368.16</v>
      </c>
      <c r="L85">
        <v>419.63</v>
      </c>
      <c r="M85">
        <v>620.61</v>
      </c>
      <c r="N85">
        <v>585.41</v>
      </c>
      <c r="O85">
        <v>845.89</v>
      </c>
      <c r="P85">
        <v>1214.82</v>
      </c>
      <c r="Q85">
        <v>2113.31</v>
      </c>
      <c r="R85">
        <v>1857.98</v>
      </c>
      <c r="S85">
        <v>2033.14</v>
      </c>
      <c r="T85">
        <v>2642.03</v>
      </c>
      <c r="U85">
        <v>2880.95</v>
      </c>
      <c r="V85">
        <v>2999.87</v>
      </c>
      <c r="W85">
        <v>3037.95</v>
      </c>
      <c r="X85">
        <v>3565.38</v>
      </c>
      <c r="Y85" s="91">
        <v>4260</v>
      </c>
      <c r="Z85" s="91">
        <v>4200</v>
      </c>
      <c r="AA85" s="91">
        <v>4350</v>
      </c>
      <c r="AB85" s="91">
        <v>4692</v>
      </c>
      <c r="AC85" s="91">
        <v>5114</v>
      </c>
      <c r="AD85" s="91">
        <v>5511</v>
      </c>
    </row>
    <row r="86" spans="1:30" ht="13.5">
      <c r="A86" s="91">
        <v>84</v>
      </c>
      <c r="B86" s="55" t="s">
        <v>490</v>
      </c>
      <c r="C86" t="s">
        <v>4</v>
      </c>
      <c r="D86">
        <v>66.75</v>
      </c>
      <c r="E86">
        <v>158.43</v>
      </c>
      <c r="F86">
        <v>319.43</v>
      </c>
      <c r="G86">
        <v>304.02</v>
      </c>
      <c r="H86">
        <v>397.04</v>
      </c>
      <c r="I86">
        <v>436.84</v>
      </c>
      <c r="J86">
        <v>511.4</v>
      </c>
      <c r="K86">
        <v>578.03</v>
      </c>
      <c r="L86">
        <v>607.80999999999995</v>
      </c>
      <c r="M86">
        <v>909.64</v>
      </c>
      <c r="N86">
        <v>1397.26</v>
      </c>
      <c r="O86">
        <v>1800.65</v>
      </c>
      <c r="P86">
        <v>2454.27</v>
      </c>
      <c r="Q86">
        <v>2639.35</v>
      </c>
      <c r="R86">
        <v>2530.9</v>
      </c>
      <c r="S86">
        <v>2834.3</v>
      </c>
      <c r="T86">
        <v>3492.73</v>
      </c>
      <c r="U86">
        <v>3790.02</v>
      </c>
      <c r="V86">
        <v>3659.42</v>
      </c>
      <c r="W86">
        <v>4203.6099999999897</v>
      </c>
      <c r="X86">
        <v>4445.4799999999896</v>
      </c>
      <c r="Y86" s="91">
        <v>4480</v>
      </c>
      <c r="Z86" s="91">
        <v>5540</v>
      </c>
      <c r="AA86" s="91">
        <v>5910</v>
      </c>
      <c r="AB86" s="91">
        <v>6508</v>
      </c>
      <c r="AC86" s="91">
        <v>6986</v>
      </c>
      <c r="AD86" s="91">
        <v>7579</v>
      </c>
    </row>
    <row r="87" spans="1:30" ht="13.5">
      <c r="A87" s="91">
        <v>85</v>
      </c>
      <c r="B87" s="55" t="s">
        <v>491</v>
      </c>
      <c r="C87" t="s">
        <v>39</v>
      </c>
      <c r="D87">
        <v>75.8</v>
      </c>
      <c r="E87">
        <v>34.700000000000003</v>
      </c>
      <c r="F87">
        <v>230.3</v>
      </c>
      <c r="G87">
        <v>259.5</v>
      </c>
      <c r="H87">
        <v>346.8</v>
      </c>
      <c r="I87">
        <v>479.8</v>
      </c>
      <c r="J87">
        <v>425.9</v>
      </c>
      <c r="K87">
        <v>452.3</v>
      </c>
      <c r="L87">
        <v>341.1</v>
      </c>
      <c r="M87">
        <v>673.1</v>
      </c>
      <c r="N87">
        <v>550.9</v>
      </c>
      <c r="O87">
        <v>770.1</v>
      </c>
      <c r="P87">
        <v>1061.5999999999999</v>
      </c>
      <c r="Q87">
        <v>975.4</v>
      </c>
      <c r="R87">
        <v>1242</v>
      </c>
      <c r="S87">
        <v>1498.9</v>
      </c>
      <c r="T87">
        <v>2030.2</v>
      </c>
      <c r="U87">
        <v>2070.1999999999998</v>
      </c>
      <c r="V87">
        <v>2213.8000000000002</v>
      </c>
      <c r="W87">
        <v>2264.4</v>
      </c>
      <c r="X87">
        <v>3351.1</v>
      </c>
      <c r="Y87" s="91">
        <v>2993.87</v>
      </c>
      <c r="Z87" s="91">
        <v>2588.5709999999999</v>
      </c>
      <c r="AA87" s="91">
        <v>2759.1570000000002</v>
      </c>
      <c r="AB87" s="91">
        <v>2940.1460000000002</v>
      </c>
      <c r="AC87" s="91">
        <v>3147.2240000000002</v>
      </c>
      <c r="AD87" s="91">
        <v>3384.0770000000002</v>
      </c>
    </row>
    <row r="88" spans="1:30" ht="13.5">
      <c r="A88" s="91">
        <v>86</v>
      </c>
      <c r="B88" s="55" t="s">
        <v>492</v>
      </c>
      <c r="C88" t="s">
        <v>6</v>
      </c>
      <c r="D88">
        <v>40.880000000000003</v>
      </c>
      <c r="E88">
        <v>69.31</v>
      </c>
      <c r="F88">
        <v>71.69</v>
      </c>
      <c r="G88">
        <v>105.88</v>
      </c>
      <c r="H88">
        <v>107.28</v>
      </c>
      <c r="I88">
        <v>140.02000000000001</v>
      </c>
      <c r="J88">
        <v>155.44999999999999</v>
      </c>
      <c r="K88">
        <v>175.89</v>
      </c>
      <c r="L88">
        <v>222.76</v>
      </c>
      <c r="M88">
        <v>402.17</v>
      </c>
      <c r="N88">
        <v>428.79</v>
      </c>
      <c r="O88">
        <v>502.84</v>
      </c>
      <c r="P88">
        <v>722.05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 s="91">
        <v>0</v>
      </c>
      <c r="Z88" s="91">
        <v>0</v>
      </c>
      <c r="AA88" s="91">
        <v>0</v>
      </c>
      <c r="AB88" s="91">
        <v>0</v>
      </c>
      <c r="AC88" s="91">
        <v>0</v>
      </c>
      <c r="AD88" s="91">
        <v>0</v>
      </c>
    </row>
    <row r="89" spans="1:30" ht="13.5">
      <c r="A89" s="91">
        <v>87</v>
      </c>
      <c r="B89" s="55" t="s">
        <v>493</v>
      </c>
      <c r="C89" t="s">
        <v>150</v>
      </c>
      <c r="D89">
        <v>373.07</v>
      </c>
      <c r="E89">
        <v>391.31</v>
      </c>
      <c r="F89">
        <v>488.36</v>
      </c>
      <c r="G89">
        <v>423.91</v>
      </c>
      <c r="H89">
        <v>690.1</v>
      </c>
      <c r="I89">
        <v>986.82</v>
      </c>
      <c r="J89">
        <v>1051.02</v>
      </c>
      <c r="K89">
        <v>1323.84</v>
      </c>
      <c r="L89">
        <v>1782.27</v>
      </c>
      <c r="M89">
        <v>2093.29</v>
      </c>
      <c r="N89">
        <v>2668.95</v>
      </c>
      <c r="O89">
        <v>2960.76</v>
      </c>
      <c r="P89">
        <v>3488.58</v>
      </c>
      <c r="Q89">
        <v>3618.49</v>
      </c>
      <c r="R89">
        <v>3163.25</v>
      </c>
      <c r="S89">
        <v>4388.5</v>
      </c>
      <c r="T89">
        <v>5488.67</v>
      </c>
      <c r="U89">
        <v>5783.22</v>
      </c>
      <c r="V89">
        <v>7062.2</v>
      </c>
      <c r="W89">
        <v>7192.14</v>
      </c>
      <c r="X89">
        <v>7082.66</v>
      </c>
      <c r="Y89" s="91">
        <v>7568.8940000000002</v>
      </c>
      <c r="Z89" s="91">
        <v>9150.1949999999997</v>
      </c>
      <c r="AA89" s="91">
        <v>10172.030000000001</v>
      </c>
      <c r="AB89" s="91">
        <v>11311.5</v>
      </c>
      <c r="AC89" s="91">
        <v>12625.25</v>
      </c>
      <c r="AD89" s="91">
        <v>14143.59</v>
      </c>
    </row>
    <row r="90" spans="1:30" ht="13.5">
      <c r="A90" s="91">
        <v>88</v>
      </c>
      <c r="B90" s="55" t="s">
        <v>494</v>
      </c>
      <c r="C90" t="s">
        <v>199</v>
      </c>
      <c r="D90">
        <v>721.32637277648803</v>
      </c>
      <c r="E90">
        <v>539.58907887479302</v>
      </c>
      <c r="F90">
        <v>632.09940460781695</v>
      </c>
      <c r="G90">
        <v>513.08399903171096</v>
      </c>
      <c r="H90">
        <v>761.19567615265805</v>
      </c>
      <c r="I90">
        <v>1039.8524762908301</v>
      </c>
      <c r="J90">
        <v>1051.02</v>
      </c>
      <c r="K90">
        <v>1249.84894259818</v>
      </c>
      <c r="L90">
        <v>1626.90095846645</v>
      </c>
      <c r="M90">
        <v>1763.36450172689</v>
      </c>
      <c r="N90">
        <v>2083.1642210427699</v>
      </c>
      <c r="O90">
        <v>2130.1964170084102</v>
      </c>
      <c r="P90">
        <v>2292.85573447256</v>
      </c>
      <c r="Q90">
        <v>2174.1813374992398</v>
      </c>
      <c r="R90">
        <v>1940.2870637306</v>
      </c>
      <c r="S90">
        <v>2478.6783394521299</v>
      </c>
      <c r="T90">
        <v>2831.40056744905</v>
      </c>
      <c r="U90">
        <v>2953.1838839809998</v>
      </c>
      <c r="V90">
        <v>3631.5112870879798</v>
      </c>
      <c r="W90">
        <v>3563.6408681002799</v>
      </c>
      <c r="X90">
        <v>3314.3004211511402</v>
      </c>
      <c r="Y90" s="91">
        <v>3472.384</v>
      </c>
      <c r="Z90" s="91">
        <v>3895.4279999999999</v>
      </c>
      <c r="AA90" s="91">
        <v>4184.0039999999999</v>
      </c>
      <c r="AB90" s="91">
        <v>4517.18</v>
      </c>
      <c r="AC90" s="91">
        <v>4894.9709999999905</v>
      </c>
      <c r="AD90" s="91">
        <v>5323.933</v>
      </c>
    </row>
    <row r="91" spans="1:30" ht="13.5">
      <c r="A91" s="91">
        <v>89</v>
      </c>
      <c r="B91" s="55" t="s">
        <v>495</v>
      </c>
      <c r="C91" t="s">
        <v>151</v>
      </c>
      <c r="D91">
        <v>142.44</v>
      </c>
      <c r="E91">
        <v>123.73</v>
      </c>
      <c r="F91">
        <v>257.13</v>
      </c>
      <c r="G91">
        <v>508.51</v>
      </c>
      <c r="H91">
        <v>438.74</v>
      </c>
      <c r="I91">
        <v>711.58</v>
      </c>
      <c r="J91">
        <v>766.52</v>
      </c>
      <c r="K91">
        <v>894.75</v>
      </c>
      <c r="L91">
        <v>984.62</v>
      </c>
      <c r="M91">
        <v>1063.33</v>
      </c>
      <c r="N91">
        <v>1296.0899999999999</v>
      </c>
      <c r="O91">
        <v>1572.45</v>
      </c>
      <c r="P91">
        <v>1827.76</v>
      </c>
      <c r="Q91">
        <v>1878.49</v>
      </c>
      <c r="R91">
        <v>2194.38</v>
      </c>
      <c r="S91">
        <v>2849.57</v>
      </c>
      <c r="T91">
        <v>3386.74</v>
      </c>
      <c r="U91">
        <v>4200.2299999999896</v>
      </c>
      <c r="V91">
        <v>4930.2299999999896</v>
      </c>
      <c r="W91">
        <v>5329.67</v>
      </c>
      <c r="X91">
        <v>7110.4</v>
      </c>
      <c r="Y91" s="91">
        <v>7730.0209999999997</v>
      </c>
      <c r="Z91" s="91">
        <v>9851.6</v>
      </c>
      <c r="AA91" s="91">
        <v>10610.95</v>
      </c>
      <c r="AB91" s="91">
        <v>11574.29</v>
      </c>
      <c r="AC91" s="91">
        <v>12770.15</v>
      </c>
      <c r="AD91" s="91">
        <v>14250.69</v>
      </c>
    </row>
    <row r="92" spans="1:30" ht="13.5">
      <c r="A92" s="91">
        <v>90</v>
      </c>
      <c r="B92" s="55" t="s">
        <v>496</v>
      </c>
      <c r="C92" t="s">
        <v>200</v>
      </c>
      <c r="D92">
        <v>275.40603248259799</v>
      </c>
      <c r="E92">
        <v>170.615002757859</v>
      </c>
      <c r="F92">
        <v>332.811286564846</v>
      </c>
      <c r="G92">
        <v>615.48051319293097</v>
      </c>
      <c r="H92">
        <v>483.93999558791</v>
      </c>
      <c r="I92">
        <v>749.82086406743895</v>
      </c>
      <c r="J92">
        <v>766.52</v>
      </c>
      <c r="K92">
        <v>844.74131419939499</v>
      </c>
      <c r="L92">
        <v>898.78594249201205</v>
      </c>
      <c r="M92">
        <v>895.73751158284801</v>
      </c>
      <c r="N92">
        <v>1011.62191695285</v>
      </c>
      <c r="O92">
        <v>1131.3403842002999</v>
      </c>
      <c r="P92">
        <v>1201.2882024318101</v>
      </c>
      <c r="Q92">
        <v>1128.69674938412</v>
      </c>
      <c r="R92">
        <v>1345.99766914064</v>
      </c>
      <c r="S92">
        <v>1609.4719005930499</v>
      </c>
      <c r="T92">
        <v>1747.0931132318799</v>
      </c>
      <c r="U92">
        <v>2144.8348056988202</v>
      </c>
      <c r="V92">
        <v>2535.2136576335602</v>
      </c>
      <c r="W92">
        <v>2640.8036864532701</v>
      </c>
      <c r="X92">
        <v>3327.2812353766899</v>
      </c>
      <c r="Y92" s="91">
        <v>3546.3040000000001</v>
      </c>
      <c r="Z92" s="91">
        <v>4194.0309999999999</v>
      </c>
      <c r="AA92" s="91">
        <v>4364.5450000000001</v>
      </c>
      <c r="AB92" s="91">
        <v>4622.1229999999896</v>
      </c>
      <c r="AC92" s="91">
        <v>4951.1480000000001</v>
      </c>
      <c r="AD92" s="91">
        <v>5364.2479999999896</v>
      </c>
    </row>
    <row r="93" spans="1:30" ht="13.5">
      <c r="A93" s="91">
        <v>91</v>
      </c>
      <c r="B93" s="55" t="s">
        <v>497</v>
      </c>
      <c r="C93" t="s">
        <v>1</v>
      </c>
      <c r="D93">
        <v>2497</v>
      </c>
      <c r="E93">
        <v>3868.48</v>
      </c>
      <c r="F93">
        <v>4554.93</v>
      </c>
      <c r="G93">
        <v>5022.1000000000004</v>
      </c>
      <c r="H93">
        <v>5668.7</v>
      </c>
      <c r="I93">
        <v>6043.06</v>
      </c>
      <c r="J93">
        <v>6674</v>
      </c>
      <c r="K93">
        <v>7456.03</v>
      </c>
      <c r="L93">
        <v>8564.09</v>
      </c>
      <c r="M93">
        <v>9824.2999999999902</v>
      </c>
      <c r="N93">
        <v>11620.94</v>
      </c>
      <c r="O93">
        <v>13789.91</v>
      </c>
      <c r="P93">
        <v>16993.78</v>
      </c>
      <c r="Q93">
        <v>19074.849999999999</v>
      </c>
      <c r="R93">
        <v>17985.95</v>
      </c>
      <c r="S93">
        <v>20743.36</v>
      </c>
      <c r="T93">
        <v>24343.99</v>
      </c>
      <c r="U93">
        <v>26167.279999999999</v>
      </c>
      <c r="V93">
        <v>26847.35</v>
      </c>
      <c r="W93">
        <v>29150.48</v>
      </c>
      <c r="X93">
        <v>31755.56</v>
      </c>
      <c r="Y93" s="91">
        <v>33265.22</v>
      </c>
      <c r="Z93" s="91">
        <v>37515.519999999902</v>
      </c>
      <c r="AA93" s="91">
        <v>40575.839999999902</v>
      </c>
      <c r="AB93" s="91">
        <v>43882.769999999902</v>
      </c>
      <c r="AC93" s="91">
        <v>47685.22</v>
      </c>
      <c r="AD93" s="91">
        <v>52062.720000000001</v>
      </c>
    </row>
    <row r="94" spans="1:30" ht="13.5">
      <c r="A94" s="91">
        <v>92</v>
      </c>
      <c r="B94" s="55" t="s">
        <v>498</v>
      </c>
      <c r="C94" t="s">
        <v>201</v>
      </c>
      <c r="D94">
        <v>0.82299999999999995</v>
      </c>
      <c r="E94">
        <v>0.85260000000000002</v>
      </c>
      <c r="F94">
        <v>0.88590000000000002</v>
      </c>
      <c r="G94">
        <v>0.90480000000000005</v>
      </c>
      <c r="H94">
        <v>0.9365</v>
      </c>
      <c r="I94">
        <v>0.97899999999999998</v>
      </c>
      <c r="J94">
        <v>1</v>
      </c>
      <c r="K94">
        <v>1.0253000000000001</v>
      </c>
      <c r="L94">
        <v>1.0605</v>
      </c>
      <c r="M94">
        <v>1.1141000000000001</v>
      </c>
      <c r="N94">
        <v>1.1639999999999999</v>
      </c>
      <c r="O94">
        <v>1.2224999999999999</v>
      </c>
      <c r="P94">
        <v>1.2821</v>
      </c>
      <c r="Q94">
        <v>1.3102</v>
      </c>
      <c r="R94">
        <v>1.3055000000000001</v>
      </c>
      <c r="S94">
        <v>1.3909</v>
      </c>
      <c r="T94">
        <v>1.4434</v>
      </c>
      <c r="U94">
        <v>1.4867999999999999</v>
      </c>
      <c r="V94">
        <v>1.5319</v>
      </c>
      <c r="W94">
        <v>1.5801000000000001</v>
      </c>
      <c r="X94">
        <v>1.6294</v>
      </c>
      <c r="Y94" s="91">
        <v>1.6905030000000001</v>
      </c>
      <c r="Z94" s="91">
        <v>1.821186</v>
      </c>
      <c r="AA94" s="91">
        <v>1.8849279999999999</v>
      </c>
      <c r="AB94" s="91">
        <v>1.9509000000000001</v>
      </c>
      <c r="AC94" s="91">
        <v>2.0191810000000001</v>
      </c>
      <c r="AD94" s="91">
        <v>2.0898530000000002</v>
      </c>
    </row>
    <row r="95" spans="1:30" ht="13.5">
      <c r="A95" s="91">
        <v>93</v>
      </c>
      <c r="B95" s="55" t="s">
        <v>499</v>
      </c>
      <c r="C95" t="s">
        <v>202</v>
      </c>
      <c r="D95">
        <v>4827.9195668986804</v>
      </c>
      <c r="E95">
        <v>5334.36293436293</v>
      </c>
      <c r="F95">
        <v>5895.5863318664196</v>
      </c>
      <c r="G95">
        <v>6078.5524086177602</v>
      </c>
      <c r="H95">
        <v>6252.7024045885701</v>
      </c>
      <c r="I95">
        <v>6367.8187565858798</v>
      </c>
      <c r="J95">
        <v>6674</v>
      </c>
      <c r="K95">
        <v>7039.3032477341403</v>
      </c>
      <c r="L95">
        <v>7817.5171154723803</v>
      </c>
      <c r="M95">
        <v>8275.8824024934693</v>
      </c>
      <c r="N95">
        <v>9070.3559163284408</v>
      </c>
      <c r="O95">
        <v>9921.5123390171902</v>
      </c>
      <c r="P95">
        <v>11169.096286559299</v>
      </c>
      <c r="Q95">
        <v>11461.1848825332</v>
      </c>
      <c r="R95">
        <v>11032.294669692599</v>
      </c>
      <c r="S95">
        <v>11716.102795820299</v>
      </c>
      <c r="T95">
        <v>12558.158369873599</v>
      </c>
      <c r="U95">
        <v>13362.2427615789</v>
      </c>
      <c r="V95">
        <v>13805.3941481976</v>
      </c>
      <c r="W95">
        <v>14443.8014071945</v>
      </c>
      <c r="X95">
        <v>14859.8783341132</v>
      </c>
      <c r="Y95" s="91">
        <v>15261.1</v>
      </c>
      <c r="Z95" s="91">
        <v>15971.13</v>
      </c>
      <c r="AA95" s="91">
        <v>16689.84</v>
      </c>
      <c r="AB95" s="91">
        <v>17524.330000000002</v>
      </c>
      <c r="AC95" s="91">
        <v>18488.16</v>
      </c>
      <c r="AD95" s="91">
        <v>19597.45</v>
      </c>
    </row>
    <row r="96" spans="1:30" ht="13.5">
      <c r="A96" s="91">
        <v>94</v>
      </c>
      <c r="B96" s="78" t="s">
        <v>500</v>
      </c>
      <c r="C96" s="13" t="s">
        <v>129</v>
      </c>
      <c r="D96">
        <v>3.9969999999999999E-2</v>
      </c>
      <c r="E96">
        <v>0</v>
      </c>
      <c r="F96">
        <v>1.0421427727919701E-2</v>
      </c>
      <c r="G96">
        <v>1.31235890806489E-2</v>
      </c>
      <c r="H96">
        <v>2.1161119170485101E-2</v>
      </c>
      <c r="I96">
        <v>1.5229364981666599E-2</v>
      </c>
      <c r="J96">
        <v>1.7392067544584999E-2</v>
      </c>
      <c r="K96">
        <v>1.1180169968420001E-2</v>
      </c>
      <c r="L96">
        <v>1.3741832388420701E-2</v>
      </c>
      <c r="M96">
        <v>4.2347030487665097E-2</v>
      </c>
      <c r="N96">
        <v>4.8081570349053103E-2</v>
      </c>
      <c r="O96">
        <v>7.6049875803025593E-2</v>
      </c>
      <c r="P96">
        <v>4.64417559403223E-2</v>
      </c>
      <c r="Q96">
        <v>2.19663931690155E-2</v>
      </c>
      <c r="R96">
        <v>2.9599201555532698E-2</v>
      </c>
      <c r="S96">
        <v>2.03920271041373E-2</v>
      </c>
      <c r="T96">
        <v>0.12455215099788999</v>
      </c>
      <c r="U96">
        <v>1.3727546894806E-2</v>
      </c>
      <c r="V96">
        <v>5.9392209781873699E-2</v>
      </c>
      <c r="W96">
        <v>6.73183313410535E-2</v>
      </c>
      <c r="X96">
        <v>3.8770881365998801E-2</v>
      </c>
      <c r="Y96" s="91">
        <v>3.0115262813574298E-2</v>
      </c>
      <c r="Z96" s="91">
        <v>4.0531521683698897E-2</v>
      </c>
      <c r="AA96" s="91">
        <v>5.7740330187082599E-2</v>
      </c>
      <c r="AB96" s="91">
        <v>5.8821518234854403E-2</v>
      </c>
      <c r="AC96" s="91">
        <v>5.5515461055903999E-2</v>
      </c>
      <c r="AD96" s="91">
        <v>0.13273089324364401</v>
      </c>
    </row>
    <row r="97" spans="1:30" ht="13.5">
      <c r="A97" s="91">
        <v>95</v>
      </c>
      <c r="B97" s="55" t="s">
        <v>501</v>
      </c>
      <c r="C97" t="s">
        <v>203</v>
      </c>
      <c r="D97">
        <v>1.1613936724068801E-3</v>
      </c>
      <c r="E97">
        <v>5.4026387625113704E-3</v>
      </c>
      <c r="F97">
        <v>5.68395123525498E-3</v>
      </c>
      <c r="G97">
        <v>1.4617391131199999E-2</v>
      </c>
      <c r="H97">
        <v>9.2896078465962203E-3</v>
      </c>
      <c r="I97">
        <v>3.1606503989700498E-3</v>
      </c>
      <c r="J97">
        <v>8.3608031165717696E-4</v>
      </c>
      <c r="K97">
        <v>2.0520303700494701E-3</v>
      </c>
      <c r="L97">
        <v>3.5368614762339001E-3</v>
      </c>
      <c r="M97">
        <v>7.4000183219160602E-3</v>
      </c>
      <c r="N97">
        <v>3.7785239404041299E-2</v>
      </c>
      <c r="O97">
        <v>5.2103313219593099E-2</v>
      </c>
      <c r="P97">
        <v>5.2277951109170502E-2</v>
      </c>
      <c r="Q97">
        <v>3.6582201170651397E-2</v>
      </c>
      <c r="R97">
        <v>1.1759178692257E-2</v>
      </c>
      <c r="S97">
        <v>1.0600982675901999E-2</v>
      </c>
      <c r="T97">
        <v>1.5500745769284299E-2</v>
      </c>
      <c r="U97">
        <v>1.0680513985404601E-2</v>
      </c>
      <c r="V97">
        <v>4.6809089165224804E-3</v>
      </c>
      <c r="W97">
        <v>3.9361272953309804E-3</v>
      </c>
      <c r="X97">
        <v>1.11813490299021E-2</v>
      </c>
      <c r="Y97" s="91">
        <v>1.08246567160835E-2</v>
      </c>
      <c r="Z97" s="91">
        <v>4.9312924357705797E-3</v>
      </c>
      <c r="AA97" s="91">
        <v>3.6967811387268799E-3</v>
      </c>
      <c r="AB97" s="91">
        <v>3.1903182046165201E-3</v>
      </c>
      <c r="AC97" s="91">
        <v>2.7262116018338602E-3</v>
      </c>
      <c r="AD97" s="91">
        <v>2.4969882480208399E-3</v>
      </c>
    </row>
    <row r="98" spans="1:30" ht="13.5">
      <c r="A98" s="91">
        <v>96</v>
      </c>
      <c r="B98" s="55" t="s">
        <v>502</v>
      </c>
      <c r="C98" t="s">
        <v>95</v>
      </c>
      <c r="D98">
        <v>1.6272</v>
      </c>
      <c r="E98">
        <v>0.39378134403209603</v>
      </c>
      <c r="F98">
        <v>7.0955670696603398E-2</v>
      </c>
      <c r="G98">
        <v>3.5613492810106097E-2</v>
      </c>
      <c r="H98">
        <v>0.191409291461199</v>
      </c>
      <c r="I98">
        <v>4.04095414442871E-2</v>
      </c>
      <c r="J98">
        <v>4.6901172529313098E-2</v>
      </c>
      <c r="K98">
        <v>5.5800000000000002E-2</v>
      </c>
      <c r="L98">
        <v>4.7831028603902301E-2</v>
      </c>
      <c r="M98">
        <v>5.6585013106752201E-2</v>
      </c>
      <c r="N98">
        <v>8.2470698947728599E-2</v>
      </c>
      <c r="O98">
        <v>9.1598830316920801E-2</v>
      </c>
      <c r="P98">
        <v>9.2455835505357506E-2</v>
      </c>
      <c r="Q98">
        <v>0.100006627344423</v>
      </c>
      <c r="R98">
        <v>1.7291239908422601E-2</v>
      </c>
      <c r="S98">
        <v>7.1068996150429303E-2</v>
      </c>
      <c r="T98">
        <v>8.5400000000000004E-2</v>
      </c>
      <c r="U98">
        <v>-9.4000000000000004E-3</v>
      </c>
      <c r="V98">
        <v>-5.1000000000000004E-3</v>
      </c>
      <c r="W98">
        <v>3.0700000000000002E-2</v>
      </c>
      <c r="X98">
        <v>0.04</v>
      </c>
      <c r="Y98" s="91">
        <v>2.1299999999999999E-2</v>
      </c>
      <c r="Z98" s="91">
        <v>5.5E-2</v>
      </c>
      <c r="AA98" s="91">
        <v>3.5000000000000003E-2</v>
      </c>
      <c r="AB98" s="91">
        <v>0.03</v>
      </c>
      <c r="AC98" s="91">
        <v>0.03</v>
      </c>
      <c r="AD98" s="91">
        <v>0.03</v>
      </c>
    </row>
    <row r="99" spans="1:30" ht="13.5">
      <c r="A99" s="91">
        <v>97</v>
      </c>
      <c r="B99" s="55" t="s">
        <v>503</v>
      </c>
      <c r="C99" t="s">
        <v>204</v>
      </c>
      <c r="D99">
        <v>0.57379999999999998</v>
      </c>
      <c r="E99">
        <v>0.13769999999999999</v>
      </c>
      <c r="F99">
        <v>7.2599999999999998E-2</v>
      </c>
      <c r="G99">
        <v>0.1066</v>
      </c>
      <c r="H99">
        <v>0.1089</v>
      </c>
      <c r="I99">
        <v>4.63999999999999E-2</v>
      </c>
      <c r="J99">
        <v>3.4000000000000002E-2</v>
      </c>
      <c r="K99">
        <v>5.4199999999999998E-2</v>
      </c>
      <c r="L99">
        <v>6.9500000000000006E-2</v>
      </c>
      <c r="M99">
        <v>7.4800000000000005E-2</v>
      </c>
      <c r="N99">
        <v>6.1800000000000001E-2</v>
      </c>
      <c r="O99">
        <v>8.7800000000000003E-2</v>
      </c>
      <c r="P99">
        <v>0.10970000000000001</v>
      </c>
      <c r="Q99">
        <v>5.5500000000000001E-2</v>
      </c>
      <c r="R99">
        <v>2.9899999999999999E-2</v>
      </c>
      <c r="S99">
        <v>0.1124</v>
      </c>
      <c r="T99">
        <v>2.0400000000000001E-2</v>
      </c>
      <c r="U99">
        <v>-1.37E-2</v>
      </c>
      <c r="V99">
        <v>2.3699999999999999E-2</v>
      </c>
      <c r="W99">
        <v>1.95E-2</v>
      </c>
      <c r="X99">
        <v>4.8800000000000003E-2</v>
      </c>
      <c r="Y99" s="91">
        <v>1.83E-2</v>
      </c>
      <c r="Z99" s="91">
        <v>5.5E-2</v>
      </c>
      <c r="AA99" s="91">
        <v>0.03</v>
      </c>
      <c r="AB99" s="91">
        <v>0.03</v>
      </c>
      <c r="AC99" s="91">
        <v>0.03</v>
      </c>
      <c r="AD99" s="91">
        <v>0.03</v>
      </c>
    </row>
    <row r="100" spans="1:30" ht="13.5">
      <c r="A100" s="91">
        <v>98</v>
      </c>
      <c r="B100" s="55" t="s">
        <v>504</v>
      </c>
      <c r="C100" t="s">
        <v>156</v>
      </c>
      <c r="D100">
        <v>0.15160000000000001</v>
      </c>
      <c r="E100">
        <v>8.4699999999999998E-2</v>
      </c>
      <c r="F100">
        <v>6.0199999999999997E-2</v>
      </c>
      <c r="G100">
        <v>5.5300000000000002E-2</v>
      </c>
      <c r="H100">
        <v>5.57E-2</v>
      </c>
      <c r="I100">
        <v>4.5999999999999999E-2</v>
      </c>
      <c r="J100">
        <v>4.2799999999999998E-2</v>
      </c>
      <c r="K100">
        <v>3.2899999999999999E-2</v>
      </c>
      <c r="L100">
        <v>3.49E-2</v>
      </c>
      <c r="M100">
        <v>3.6299999999999999E-2</v>
      </c>
      <c r="N100">
        <v>3.8100000000000002E-2</v>
      </c>
      <c r="O100">
        <v>3.61E-2</v>
      </c>
      <c r="P100">
        <v>3.73E-2</v>
      </c>
      <c r="Q100">
        <v>5.7799999999999997E-2</v>
      </c>
      <c r="R100">
        <v>2.4E-2</v>
      </c>
      <c r="S100">
        <v>3.6200000000000003E-2</v>
      </c>
      <c r="T100">
        <v>2.8400000000000002E-2</v>
      </c>
      <c r="U100">
        <v>3.8100000000000002E-2</v>
      </c>
      <c r="V100">
        <v>3.6400000000000002E-2</v>
      </c>
      <c r="W100">
        <v>3.2399999999999998E-2</v>
      </c>
      <c r="X100">
        <v>2.75E-2</v>
      </c>
      <c r="Y100" s="91">
        <v>2.6599999999999999E-2</v>
      </c>
      <c r="Z100" s="91">
        <v>0.03</v>
      </c>
      <c r="AA100" s="91">
        <v>0.03</v>
      </c>
      <c r="AB100" s="91">
        <v>0.03</v>
      </c>
      <c r="AC100" s="91">
        <v>0.03</v>
      </c>
      <c r="AD100" s="91">
        <v>0.03</v>
      </c>
    </row>
    <row r="101" spans="1:30" ht="13.5">
      <c r="A101" s="91">
        <v>99</v>
      </c>
      <c r="B101" s="55" t="s">
        <v>505</v>
      </c>
      <c r="C101" t="s">
        <v>205</v>
      </c>
      <c r="D101">
        <v>5.9271125350420497E-3</v>
      </c>
      <c r="E101">
        <v>3.36049301017453E-3</v>
      </c>
      <c r="F101">
        <v>8.34260899728426E-3</v>
      </c>
      <c r="G101">
        <v>1.38388323609645E-2</v>
      </c>
      <c r="H101">
        <v>1.6917459029407101E-2</v>
      </c>
      <c r="I101">
        <v>1.3900242592329E-2</v>
      </c>
      <c r="J101">
        <v>1.88792328438717E-3</v>
      </c>
      <c r="K101">
        <v>-3.9967650344754496E-3</v>
      </c>
      <c r="L101">
        <v>-2.8841359677443802E-3</v>
      </c>
      <c r="M101">
        <v>-2.6342843764950101E-2</v>
      </c>
      <c r="N101">
        <v>-8.3556063450977193E-3</v>
      </c>
      <c r="O101">
        <v>-3.13054980054257E-3</v>
      </c>
      <c r="P101">
        <v>-5.8845059780696205E-4</v>
      </c>
      <c r="Q101">
        <v>-1.1743211611100399E-3</v>
      </c>
      <c r="R101">
        <v>-1.10141527136459E-2</v>
      </c>
      <c r="S101">
        <v>-1.2919796985637799E-3</v>
      </c>
      <c r="T101">
        <v>-9.7026001078705595E-4</v>
      </c>
      <c r="U101">
        <v>-3.2865471688306902E-4</v>
      </c>
      <c r="V101">
        <v>-7.9896153624100705E-4</v>
      </c>
      <c r="W101">
        <v>-8.8506261303415896E-4</v>
      </c>
      <c r="X101">
        <v>-1.01179132095292E-3</v>
      </c>
      <c r="Y101" s="91">
        <v>-9.2477867366632998E-4</v>
      </c>
      <c r="Z101" s="91">
        <v>-9.3294721757821797E-4</v>
      </c>
      <c r="AA101" s="91">
        <v>-8.6258226570293999E-4</v>
      </c>
      <c r="AB101" s="91">
        <v>-7.9757955115413099E-4</v>
      </c>
      <c r="AC101" s="91">
        <v>-7.3398004664757704E-4</v>
      </c>
      <c r="AD101" s="91">
        <v>-6.7226606677484296E-4</v>
      </c>
    </row>
    <row r="102" spans="1:30" ht="13.5">
      <c r="A102" s="91">
        <v>100</v>
      </c>
      <c r="B102" s="55" t="s">
        <v>506</v>
      </c>
      <c r="C102" t="s">
        <v>206</v>
      </c>
      <c r="D102">
        <v>4.80576692030436E-3</v>
      </c>
      <c r="E102">
        <v>-1.3183472578377001E-3</v>
      </c>
      <c r="F102">
        <v>-2.1076064835244398E-3</v>
      </c>
      <c r="G102">
        <v>-1.09515939547201E-3</v>
      </c>
      <c r="H102">
        <v>0</v>
      </c>
      <c r="I102">
        <v>0</v>
      </c>
      <c r="J102" s="102">
        <v>1.49835181300569E-5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 s="102">
        <v>0</v>
      </c>
      <c r="R102">
        <v>0</v>
      </c>
      <c r="S102">
        <v>0</v>
      </c>
      <c r="T102">
        <v>0</v>
      </c>
      <c r="U102">
        <v>0</v>
      </c>
      <c r="V102">
        <v>8.8537602407686398E-4</v>
      </c>
      <c r="W102">
        <v>1.3653291472387401E-4</v>
      </c>
      <c r="X102" s="102">
        <v>2.8341493584115601E-5</v>
      </c>
      <c r="Y102" s="91">
        <v>7.3551890047736498E-4</v>
      </c>
      <c r="Z102" s="91">
        <v>0</v>
      </c>
      <c r="AA102" s="91">
        <v>0</v>
      </c>
      <c r="AB102" s="91">
        <v>0</v>
      </c>
      <c r="AC102" s="91">
        <v>0</v>
      </c>
      <c r="AD102" s="91">
        <v>0</v>
      </c>
    </row>
    <row r="103" spans="1:30" ht="13.5">
      <c r="A103" s="91">
        <v>101</v>
      </c>
      <c r="B103" s="55" t="s">
        <v>507</v>
      </c>
      <c r="C103" t="s">
        <v>207</v>
      </c>
      <c r="D103">
        <v>4.3331998398077602E-2</v>
      </c>
      <c r="E103">
        <v>2.4531598974274101E-2</v>
      </c>
      <c r="F103">
        <v>2.4413108434158101E-2</v>
      </c>
      <c r="G103">
        <v>1.9951812986599201E-2</v>
      </c>
      <c r="H103">
        <v>2.4414768818247501E-2</v>
      </c>
      <c r="I103">
        <v>7.35389024765598E-3</v>
      </c>
      <c r="J103">
        <v>2.5666766556787499E-2</v>
      </c>
      <c r="K103">
        <v>2.34038757891263E-2</v>
      </c>
      <c r="L103">
        <v>1.73853847869417E-2</v>
      </c>
      <c r="M103">
        <v>1.8199769958164899E-2</v>
      </c>
      <c r="N103">
        <v>1.0962968572249701E-2</v>
      </c>
      <c r="O103">
        <v>1.2523649537959199E-2</v>
      </c>
      <c r="P103">
        <v>9.7800489355517103E-3</v>
      </c>
      <c r="Q103">
        <v>5.6262565629611697E-2</v>
      </c>
      <c r="R103">
        <v>4.3750816609631399E-2</v>
      </c>
      <c r="S103">
        <v>6.14895561760486E-2</v>
      </c>
      <c r="T103">
        <v>5.6481291686366897E-2</v>
      </c>
      <c r="U103">
        <v>2.6364604957030299E-2</v>
      </c>
      <c r="V103">
        <v>2.18189132260725E-2</v>
      </c>
      <c r="W103">
        <v>3.4197378568037298E-2</v>
      </c>
      <c r="X103">
        <v>3.2961471943810702E-2</v>
      </c>
      <c r="Y103" s="91">
        <v>3.1855780515264102E-2</v>
      </c>
      <c r="Z103" s="91">
        <v>3.2413251902146098E-2</v>
      </c>
      <c r="AA103" s="91">
        <v>4.0368850034897603E-2</v>
      </c>
      <c r="AB103" s="91">
        <v>3.8739578198914902E-2</v>
      </c>
      <c r="AC103" s="91">
        <v>3.9844631103725603E-2</v>
      </c>
      <c r="AD103" s="91">
        <v>5.9543565914343302E-2</v>
      </c>
    </row>
    <row r="104" spans="1:30" ht="13.5">
      <c r="A104" s="91">
        <v>102</v>
      </c>
      <c r="B104" s="55" t="s">
        <v>508</v>
      </c>
      <c r="C104" t="s">
        <v>153</v>
      </c>
      <c r="D104">
        <v>9.5500000000000002E-2</v>
      </c>
      <c r="E104">
        <v>-1.44E-2</v>
      </c>
      <c r="F104">
        <v>-5.6599999999999998E-2</v>
      </c>
      <c r="G104">
        <v>-6.6400000000000001E-2</v>
      </c>
      <c r="H104">
        <v>-2.0899999999999998E-2</v>
      </c>
      <c r="I104">
        <v>8.6999999999999994E-3</v>
      </c>
      <c r="J104">
        <v>-4.1300000000000003E-2</v>
      </c>
      <c r="K104">
        <v>-7.3000000000000001E-3</v>
      </c>
      <c r="L104">
        <v>9.5100000000000004E-2</v>
      </c>
      <c r="M104">
        <v>9.5600000000000004E-2</v>
      </c>
      <c r="N104">
        <v>5.62E-2</v>
      </c>
      <c r="O104">
        <v>5.3499999999999999E-2</v>
      </c>
      <c r="P104">
        <v>7.9200000000000007E-2</v>
      </c>
      <c r="Q104">
        <v>0.123</v>
      </c>
      <c r="R104">
        <v>-0.12670000000000001</v>
      </c>
      <c r="S104">
        <v>5.6500000000000002E-2</v>
      </c>
      <c r="T104">
        <v>0.14349999999999999</v>
      </c>
      <c r="U104">
        <v>-8.6E-3</v>
      </c>
      <c r="V104">
        <v>-1.2200000000000001E-2</v>
      </c>
      <c r="W104">
        <v>-1.4E-2</v>
      </c>
      <c r="X104">
        <v>-0.13170000000000001</v>
      </c>
      <c r="Y104" s="91">
        <v>-2.0899999999999998E-2</v>
      </c>
      <c r="Z104" s="91">
        <v>0.03</v>
      </c>
      <c r="AA104" s="91">
        <v>0.03</v>
      </c>
      <c r="AB104" s="91">
        <v>0.03</v>
      </c>
      <c r="AC104" s="91">
        <v>0.03</v>
      </c>
      <c r="AD104" s="91">
        <v>0.03</v>
      </c>
    </row>
    <row r="105" spans="1:30" ht="13.5">
      <c r="A105" s="91">
        <v>103</v>
      </c>
      <c r="B105" s="55" t="s">
        <v>471</v>
      </c>
      <c r="C105" t="s">
        <v>97</v>
      </c>
      <c r="D105">
        <v>1.6223000000000001</v>
      </c>
      <c r="E105">
        <v>0.40210000000000001</v>
      </c>
      <c r="F105">
        <v>6.54E-2</v>
      </c>
      <c r="G105">
        <v>6.9400000000000003E-2</v>
      </c>
      <c r="H105">
        <v>9.7299999999999998E-2</v>
      </c>
      <c r="I105">
        <v>4.6800000000000001E-2</v>
      </c>
      <c r="J105">
        <v>5.3800000000000001E-2</v>
      </c>
      <c r="K105">
        <v>5.9200000000000003E-2</v>
      </c>
      <c r="L105">
        <v>3.4200000000000001E-2</v>
      </c>
      <c r="M105">
        <v>8.3699999999999997E-2</v>
      </c>
      <c r="N105">
        <v>7.9299999999999995E-2</v>
      </c>
      <c r="O105">
        <v>8.48E-2</v>
      </c>
      <c r="P105">
        <v>9.4600000000000004E-2</v>
      </c>
      <c r="Q105">
        <v>9.3899999999999997E-2</v>
      </c>
      <c r="R105">
        <v>-2.0400000000000001E-2</v>
      </c>
      <c r="S105">
        <v>8.5999999999999896E-2</v>
      </c>
      <c r="T105">
        <v>9.4899999999999998E-2</v>
      </c>
      <c r="U105">
        <v>1.0200000000000001E-2</v>
      </c>
      <c r="V105">
        <v>-7.0000000000000001E-3</v>
      </c>
      <c r="W105">
        <v>3.78E-2</v>
      </c>
      <c r="X105">
        <v>5.8900000000000001E-2</v>
      </c>
      <c r="Y105" s="91">
        <v>3.9699999999999999E-2</v>
      </c>
      <c r="Z105" s="91">
        <v>5.5E-2</v>
      </c>
      <c r="AA105" s="91">
        <v>3.5000000000000003E-2</v>
      </c>
      <c r="AB105" s="91">
        <v>0.03</v>
      </c>
      <c r="AC105" s="91">
        <v>0.03</v>
      </c>
      <c r="AD105" s="91">
        <v>0.03</v>
      </c>
    </row>
    <row r="106" spans="1:30" ht="13.5">
      <c r="A106" s="91">
        <v>104</v>
      </c>
      <c r="B106" s="55" t="s">
        <v>509</v>
      </c>
      <c r="C106" t="s">
        <v>208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4.0444232566384401E-4</v>
      </c>
      <c r="O106">
        <v>4.9311416825780505E-4</v>
      </c>
      <c r="P106">
        <v>7.9440830703939903E-4</v>
      </c>
      <c r="Q106">
        <v>6.5007064275734799E-4</v>
      </c>
      <c r="R106">
        <v>7.9784498455738996E-4</v>
      </c>
      <c r="S106">
        <v>6.3634820974036897E-4</v>
      </c>
      <c r="T106">
        <v>5.2785102195654799E-4</v>
      </c>
      <c r="U106">
        <v>6.3820160138921504E-4</v>
      </c>
      <c r="V106">
        <v>5.5349969363829203E-4</v>
      </c>
      <c r="W106">
        <v>4.1783188475798602E-4</v>
      </c>
      <c r="X106">
        <v>6.4240718790662104E-4</v>
      </c>
      <c r="Y106" s="91">
        <v>8.2661122121784796E-4</v>
      </c>
      <c r="Z106" s="91">
        <v>2.1324507830359201E-3</v>
      </c>
      <c r="AA106" s="91">
        <v>1.9716166073210002E-3</v>
      </c>
      <c r="AB106" s="91">
        <v>1.8230389740665799E-3</v>
      </c>
      <c r="AC106" s="91">
        <v>1.78252297042983E-3</v>
      </c>
      <c r="AD106" s="91">
        <v>1.7286841717067401E-3</v>
      </c>
    </row>
    <row r="107" spans="1:30" ht="13.5">
      <c r="A107" s="91">
        <v>105</v>
      </c>
      <c r="B107" s="55" t="s">
        <v>510</v>
      </c>
      <c r="C107" t="s">
        <v>209</v>
      </c>
      <c r="D107">
        <v>-7.6091309571485704E-4</v>
      </c>
      <c r="E107">
        <v>-3.61899247249565E-4</v>
      </c>
      <c r="F107">
        <v>4.9858065875875102E-2</v>
      </c>
      <c r="G107">
        <v>6.4076780629617094E-2</v>
      </c>
      <c r="H107">
        <v>6.9469190466950104E-2</v>
      </c>
      <c r="I107">
        <v>4.0840236568890499E-2</v>
      </c>
      <c r="J107">
        <v>3.9391669163919597E-2</v>
      </c>
      <c r="K107">
        <v>4.0088358013580898E-2</v>
      </c>
      <c r="L107">
        <v>3.8182690747061203E-2</v>
      </c>
      <c r="M107">
        <v>4.3178648860478598E-2</v>
      </c>
      <c r="N107">
        <v>3.5754422619856903E-2</v>
      </c>
      <c r="O107">
        <v>3.8020552708465799E-2</v>
      </c>
      <c r="P107">
        <v>3.7278345371070998E-2</v>
      </c>
      <c r="Q107">
        <v>2.9263663934447699E-2</v>
      </c>
      <c r="R107">
        <v>3.3576208095763602E-2</v>
      </c>
      <c r="S107">
        <v>2.8568177961526001E-2</v>
      </c>
      <c r="T107">
        <v>3.0504448942018099E-2</v>
      </c>
      <c r="U107">
        <v>3.5811899440828299E-2</v>
      </c>
      <c r="V107">
        <v>3.90653081216581E-2</v>
      </c>
      <c r="W107">
        <v>4.0146851784258697E-2</v>
      </c>
      <c r="X107">
        <v>3.4897825766574402E-2</v>
      </c>
      <c r="Y107" s="91">
        <v>3.8922068308627801E-2</v>
      </c>
      <c r="Z107" s="91">
        <v>3.7999999999999999E-2</v>
      </c>
      <c r="AA107" s="91">
        <v>3.6999999999999998E-2</v>
      </c>
      <c r="AB107" s="91">
        <v>3.5999999999999997E-2</v>
      </c>
      <c r="AC107" s="91">
        <v>3.5000000000000003E-2</v>
      </c>
      <c r="AD107" s="91">
        <v>3.4000000000000002E-2</v>
      </c>
    </row>
    <row r="108" spans="1:30" ht="13.5">
      <c r="A108" s="91">
        <v>106</v>
      </c>
      <c r="B108" s="55" t="s">
        <v>511</v>
      </c>
      <c r="C108" t="s">
        <v>210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1.6489724458739999E-3</v>
      </c>
      <c r="N108">
        <v>8.60343483401514E-3</v>
      </c>
      <c r="O108">
        <v>3.8209096361034901E-2</v>
      </c>
      <c r="P108">
        <v>3.74254580205228E-2</v>
      </c>
      <c r="Q108">
        <v>3.9314594872305597E-2</v>
      </c>
      <c r="R108">
        <v>5.2485412224541901E-2</v>
      </c>
      <c r="S108">
        <v>4.8275689184394399E-2</v>
      </c>
      <c r="T108">
        <v>3.5456389852279703E-2</v>
      </c>
      <c r="U108">
        <v>3.5760690450058197E-2</v>
      </c>
      <c r="V108">
        <v>3.6074696385304299E-2</v>
      </c>
      <c r="W108">
        <v>3.5207310479964601E-2</v>
      </c>
      <c r="X108">
        <v>3.01336206950845E-2</v>
      </c>
      <c r="Y108" s="91">
        <v>3.1413289986359699E-2</v>
      </c>
      <c r="Z108" s="91">
        <v>2.7588582005527301E-2</v>
      </c>
      <c r="AA108" s="91">
        <v>2.7725858540451599E-2</v>
      </c>
      <c r="AB108" s="91">
        <v>2.6206185252207099E-2</v>
      </c>
      <c r="AC108" s="91">
        <v>2.4850467293639399E-2</v>
      </c>
      <c r="AD108" s="91">
        <v>2.3049122289423199E-2</v>
      </c>
    </row>
    <row r="109" spans="1:30" ht="13.5">
      <c r="A109" s="91">
        <v>107</v>
      </c>
      <c r="B109" s="55" t="s">
        <v>512</v>
      </c>
      <c r="C109" t="s">
        <v>99</v>
      </c>
      <c r="D109">
        <v>1.2885</v>
      </c>
      <c r="E109">
        <v>1.2624</v>
      </c>
      <c r="F109">
        <v>1.2970999999999999</v>
      </c>
      <c r="G109">
        <v>1.3922000000000001</v>
      </c>
      <c r="H109">
        <v>2.024</v>
      </c>
      <c r="I109">
        <v>1.9767999999999999</v>
      </c>
      <c r="J109">
        <v>2.0728</v>
      </c>
      <c r="K109">
        <v>2.1941999999999999</v>
      </c>
      <c r="L109">
        <v>2.1459000000000001</v>
      </c>
      <c r="M109">
        <v>1.9167000000000001</v>
      </c>
      <c r="N109">
        <v>1.8126</v>
      </c>
      <c r="O109">
        <v>1.7766</v>
      </c>
      <c r="P109">
        <v>1.6706000000000001</v>
      </c>
      <c r="Q109">
        <v>1.4903</v>
      </c>
      <c r="R109">
        <v>1.6705000000000001</v>
      </c>
      <c r="S109">
        <v>1.7823</v>
      </c>
      <c r="T109">
        <v>1.6865000000000001</v>
      </c>
      <c r="U109">
        <v>1.6513</v>
      </c>
      <c r="V109">
        <v>1.6634</v>
      </c>
      <c r="W109">
        <v>1.7657</v>
      </c>
      <c r="X109">
        <v>2.2692999999999999</v>
      </c>
      <c r="Y109" s="91">
        <v>2.3666999999999998</v>
      </c>
      <c r="Z109" s="91">
        <v>2.5</v>
      </c>
      <c r="AA109" s="91">
        <v>2.5</v>
      </c>
      <c r="AB109" s="91">
        <v>2.5</v>
      </c>
      <c r="AC109" s="91">
        <v>2.5</v>
      </c>
      <c r="AD109" s="91">
        <v>2.5</v>
      </c>
    </row>
    <row r="110" spans="1:30" ht="13.5">
      <c r="A110" s="91">
        <v>108</v>
      </c>
      <c r="B110" s="55" t="s">
        <v>513</v>
      </c>
      <c r="C110" t="s">
        <v>100</v>
      </c>
      <c r="D110">
        <v>1.2470000000000001</v>
      </c>
      <c r="E110">
        <v>1.2798</v>
      </c>
      <c r="F110">
        <v>1.3165</v>
      </c>
      <c r="G110">
        <v>1.8167</v>
      </c>
      <c r="H110">
        <v>1.9512</v>
      </c>
      <c r="I110">
        <v>1.9806999999999999</v>
      </c>
      <c r="J110">
        <v>2.06</v>
      </c>
      <c r="K110">
        <v>2.09</v>
      </c>
      <c r="L110">
        <v>2.0750000000000002</v>
      </c>
      <c r="M110">
        <v>1.825</v>
      </c>
      <c r="N110">
        <v>1.7925</v>
      </c>
      <c r="O110">
        <v>1.7135</v>
      </c>
      <c r="P110">
        <v>1.5915999999999999</v>
      </c>
      <c r="Q110">
        <v>1.667</v>
      </c>
      <c r="R110">
        <v>1.6858</v>
      </c>
      <c r="S110">
        <v>1.7727999999999999</v>
      </c>
      <c r="T110">
        <v>1.6702999999999999</v>
      </c>
      <c r="U110">
        <v>1.6567000000000001</v>
      </c>
      <c r="V110">
        <v>1.7363</v>
      </c>
      <c r="W110">
        <v>1.8635999999999999</v>
      </c>
      <c r="X110">
        <v>2.3948999999999998</v>
      </c>
      <c r="Y110" s="91">
        <v>2.6467999999999998</v>
      </c>
      <c r="Z110" s="91">
        <v>2.5</v>
      </c>
      <c r="AA110" s="91">
        <v>2.5</v>
      </c>
      <c r="AB110" s="91">
        <v>2.5</v>
      </c>
      <c r="AC110" s="91">
        <v>2.5</v>
      </c>
      <c r="AD110" s="91">
        <v>2.5</v>
      </c>
    </row>
    <row r="111" spans="1:30" ht="13.5">
      <c r="A111" s="91">
        <v>109</v>
      </c>
      <c r="B111" s="55" t="s">
        <v>514</v>
      </c>
      <c r="C111" t="s">
        <v>211</v>
      </c>
      <c r="D111">
        <v>1.6680016019223001E-2</v>
      </c>
      <c r="E111">
        <v>2.17527297543221E-2</v>
      </c>
      <c r="F111">
        <v>4.6494677195917301E-2</v>
      </c>
      <c r="G111">
        <v>4.8179048605165101E-2</v>
      </c>
      <c r="H111">
        <v>5.6995431051211E-2</v>
      </c>
      <c r="I111">
        <v>5.28556724573312E-2</v>
      </c>
      <c r="J111">
        <v>5.4845669763260399E-2</v>
      </c>
      <c r="K111">
        <v>4.5072243539792597E-2</v>
      </c>
      <c r="L111">
        <v>4.47204548294097E-2</v>
      </c>
      <c r="M111">
        <v>4.41802469387131E-2</v>
      </c>
      <c r="N111">
        <v>4.8025374883615198E-2</v>
      </c>
      <c r="O111">
        <v>5.5286800276433998E-2</v>
      </c>
      <c r="P111">
        <v>5.0077145873372399E-2</v>
      </c>
      <c r="Q111">
        <v>7.22731764601032E-2</v>
      </c>
      <c r="R111">
        <v>8.3726464267942405E-2</v>
      </c>
      <c r="S111">
        <v>7.8270829798065406E-2</v>
      </c>
      <c r="T111">
        <v>6.8007339799268707E-2</v>
      </c>
      <c r="U111">
        <v>7.0988272376800304E-2</v>
      </c>
      <c r="V111">
        <v>8.5483297234177594E-2</v>
      </c>
      <c r="W111">
        <v>9.5751081971891999E-2</v>
      </c>
      <c r="X111">
        <v>9.5627033502164602E-2</v>
      </c>
      <c r="Y111" s="91">
        <v>0.100045015525492</v>
      </c>
      <c r="Z111" s="91">
        <v>9.4094390801460301E-2</v>
      </c>
      <c r="AA111" s="91">
        <v>9.1680172240426794E-2</v>
      </c>
      <c r="AB111" s="91">
        <v>9.1835588318604305E-2</v>
      </c>
      <c r="AC111" s="91">
        <v>8.9335857106248001E-2</v>
      </c>
      <c r="AD111" s="91">
        <v>8.4705524413630301E-2</v>
      </c>
    </row>
    <row r="112" spans="1:30" ht="13.5">
      <c r="A112" s="91">
        <v>110</v>
      </c>
      <c r="B112" s="55" t="s">
        <v>515</v>
      </c>
      <c r="C112" t="s">
        <v>212</v>
      </c>
      <c r="D112">
        <v>1.9935923107729198E-2</v>
      </c>
      <c r="E112">
        <v>2.99988626023657E-2</v>
      </c>
      <c r="F112">
        <v>3.9914993205164499E-2</v>
      </c>
      <c r="G112">
        <v>4.0783735887377701E-2</v>
      </c>
      <c r="H112">
        <v>3.9829237744103498E-2</v>
      </c>
      <c r="I112">
        <v>3.0519306444086201E-2</v>
      </c>
      <c r="J112">
        <v>3.0792628109080001E-2</v>
      </c>
      <c r="K112">
        <v>3.0103151408993702E-2</v>
      </c>
      <c r="L112">
        <v>3.36953488344938E-2</v>
      </c>
      <c r="M112">
        <v>4.2191301161405903E-2</v>
      </c>
      <c r="N112">
        <v>4.7293936635074203E-2</v>
      </c>
      <c r="O112">
        <v>4.0979237718012602E-2</v>
      </c>
      <c r="P112">
        <v>3.9796913929684798E-2</v>
      </c>
      <c r="Q112">
        <v>5.2849694755135602E-2</v>
      </c>
      <c r="R112">
        <v>5.82860510565191E-2</v>
      </c>
      <c r="S112">
        <v>5.4002823072057698E-2</v>
      </c>
      <c r="T112">
        <v>4.6671478258083397E-2</v>
      </c>
      <c r="U112">
        <v>4.5958540589621802E-2</v>
      </c>
      <c r="V112">
        <v>5.1962297954919197E-2</v>
      </c>
      <c r="W112">
        <v>5.2207373600709102E-2</v>
      </c>
      <c r="X112">
        <v>5.04371517932607E-2</v>
      </c>
      <c r="Y112" s="91">
        <v>5.1674698415141003E-2</v>
      </c>
      <c r="Z112" s="91">
        <v>4.4248353747995503E-2</v>
      </c>
      <c r="AA112" s="91">
        <v>4.2143304981486503E-2</v>
      </c>
      <c r="AB112" s="91">
        <v>4.0106857429464897E-2</v>
      </c>
      <c r="AC112" s="91">
        <v>3.8062108133295802E-2</v>
      </c>
      <c r="AD112" s="91">
        <v>3.59182155676845E-2</v>
      </c>
    </row>
    <row r="113" spans="1:30" ht="13.5">
      <c r="A113" s="91">
        <v>111</v>
      </c>
      <c r="B113" s="55" t="s">
        <v>516</v>
      </c>
      <c r="C113" t="s">
        <v>213</v>
      </c>
      <c r="D113">
        <v>1.0933119743692399E-2</v>
      </c>
      <c r="E113">
        <v>1.2563073868806301E-3</v>
      </c>
      <c r="F113">
        <v>7.4776121696710999E-3</v>
      </c>
      <c r="G113">
        <v>7.3176559606539003E-3</v>
      </c>
      <c r="H113">
        <v>1.3066487907280299E-2</v>
      </c>
      <c r="I113">
        <v>7.7560044083626496E-3</v>
      </c>
      <c r="J113">
        <v>7.9712316451902906E-3</v>
      </c>
      <c r="K113">
        <v>1.1668407986555799E-2</v>
      </c>
      <c r="L113">
        <v>7.3446215534867104E-3</v>
      </c>
      <c r="M113">
        <v>8.2550410716285098E-3</v>
      </c>
      <c r="N113">
        <v>2.9085426824336002E-3</v>
      </c>
      <c r="O113">
        <v>1.3343089258740601E-2</v>
      </c>
      <c r="P113">
        <v>1.35461327615162E-2</v>
      </c>
      <c r="Q113">
        <v>6.7995292230345096E-3</v>
      </c>
      <c r="R113">
        <v>4.8726922959309903E-3</v>
      </c>
      <c r="S113">
        <v>1.2779993212285699E-2</v>
      </c>
      <c r="T113">
        <v>1.3455066322324301E-2</v>
      </c>
      <c r="U113">
        <v>1.2716262446842E-2</v>
      </c>
      <c r="V113">
        <v>1.0025198017681401E-2</v>
      </c>
      <c r="W113">
        <v>9.4084214050677694E-3</v>
      </c>
      <c r="X113">
        <v>1.5939570897190902E-2</v>
      </c>
      <c r="Y113" s="91">
        <v>1.6481224516628399E-2</v>
      </c>
      <c r="Z113" s="91">
        <v>2.9987589136442699E-2</v>
      </c>
      <c r="AA113" s="91">
        <v>1.7645968635523E-2</v>
      </c>
      <c r="AB113" s="91">
        <v>1.5951591023082599E-2</v>
      </c>
      <c r="AC113" s="91">
        <v>1.46796009329515E-2</v>
      </c>
      <c r="AD113" s="91">
        <v>1.34453213354968E-2</v>
      </c>
    </row>
    <row r="114" spans="1:30" ht="13.5">
      <c r="A114" s="91">
        <v>112</v>
      </c>
      <c r="B114" s="55" t="s">
        <v>517</v>
      </c>
      <c r="C114" t="s">
        <v>214</v>
      </c>
      <c r="D114">
        <v>0</v>
      </c>
      <c r="E114">
        <v>1.70609645131938E-4</v>
      </c>
      <c r="F114">
        <v>3.41607884204587E-3</v>
      </c>
      <c r="G114">
        <v>6.2722765377033502E-4</v>
      </c>
      <c r="H114">
        <v>4.1808527528357399E-4</v>
      </c>
      <c r="I114">
        <v>2.0022968496093E-4</v>
      </c>
      <c r="J114">
        <v>1.33353311357506E-3</v>
      </c>
      <c r="K114">
        <v>1.9098635600983301E-3</v>
      </c>
      <c r="L114">
        <v>1.10110939983115E-3</v>
      </c>
      <c r="M114">
        <v>2.26988182364137E-3</v>
      </c>
      <c r="N114">
        <v>7.7446402786693596E-4</v>
      </c>
      <c r="O114">
        <v>1.2037787048646399E-3</v>
      </c>
      <c r="P114">
        <v>1.0074274234455101E-2</v>
      </c>
      <c r="Q114">
        <v>1.3735363580840701E-3</v>
      </c>
      <c r="R114">
        <v>1.13699860168631E-2</v>
      </c>
      <c r="S114">
        <v>3.1913826882433698E-3</v>
      </c>
      <c r="T114">
        <v>2.5271124413048102E-3</v>
      </c>
      <c r="U114">
        <v>1.5106652277195E-3</v>
      </c>
      <c r="V114">
        <v>1.31856589197816E-3</v>
      </c>
      <c r="W114">
        <v>1.9968796397177601E-3</v>
      </c>
      <c r="X114">
        <v>1.85983179008652E-3</v>
      </c>
      <c r="Y114" s="91">
        <v>2.3940476916940599E-3</v>
      </c>
      <c r="Z114" s="91">
        <v>1.8658944351564301E-3</v>
      </c>
      <c r="AA114" s="91">
        <v>1.72516453140588E-3</v>
      </c>
      <c r="AB114" s="91">
        <v>1.9369789099457401E-3</v>
      </c>
      <c r="AC114" s="91">
        <v>1.88737726280805E-3</v>
      </c>
      <c r="AD114" s="91">
        <v>1.9207601907852601E-3</v>
      </c>
    </row>
    <row r="115" spans="1:30" ht="13.5">
      <c r="A115" s="91">
        <v>113</v>
      </c>
      <c r="B115" s="55" t="s">
        <v>518</v>
      </c>
      <c r="C115" t="s">
        <v>215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2.9934704597939098E-3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 s="91">
        <v>0</v>
      </c>
      <c r="Z115" s="91">
        <v>0</v>
      </c>
      <c r="AA115" s="91">
        <v>0</v>
      </c>
      <c r="AB115" s="91">
        <v>0</v>
      </c>
      <c r="AC115" s="91">
        <v>0</v>
      </c>
      <c r="AD115" s="91">
        <v>0</v>
      </c>
    </row>
    <row r="116" spans="1:30" ht="13.5">
      <c r="A116" s="91">
        <v>114</v>
      </c>
      <c r="B116" s="55" t="s">
        <v>519</v>
      </c>
      <c r="C116" t="s">
        <v>216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2.2411938207322901E-3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 s="91">
        <v>0</v>
      </c>
      <c r="Z116" s="91">
        <v>0</v>
      </c>
      <c r="AA116" s="91">
        <v>0</v>
      </c>
      <c r="AB116" s="91">
        <v>0</v>
      </c>
      <c r="AC116" s="91">
        <v>0</v>
      </c>
      <c r="AD116" s="91">
        <v>0</v>
      </c>
    </row>
    <row r="117" spans="1:30" ht="13.5">
      <c r="A117" s="91">
        <v>115</v>
      </c>
      <c r="B117" s="55" t="s">
        <v>520</v>
      </c>
      <c r="C117" t="s">
        <v>217</v>
      </c>
      <c r="E117">
        <v>0.615645502822327</v>
      </c>
      <c r="F117">
        <v>0.45694497881316898</v>
      </c>
      <c r="G117">
        <v>0.21756269890063301</v>
      </c>
      <c r="H117">
        <v>5.2725824481136802E-2</v>
      </c>
      <c r="I117">
        <v>-0.11485680704312599</v>
      </c>
      <c r="J117">
        <v>2.6745262235473799E-2</v>
      </c>
      <c r="K117">
        <v>7.9633123740264905E-2</v>
      </c>
      <c r="L117">
        <v>-3.29408761821188E-2</v>
      </c>
      <c r="M117">
        <v>-4.4429106003744799E-2</v>
      </c>
      <c r="N117">
        <v>-0.12089815069360001</v>
      </c>
      <c r="O117">
        <v>3.5725073816120702E-2</v>
      </c>
      <c r="P117">
        <v>7.1796870421312997E-2</v>
      </c>
      <c r="Q117">
        <v>0.45304925146875102</v>
      </c>
      <c r="R117">
        <v>0.95781848508969303</v>
      </c>
      <c r="S117">
        <v>-4.0837674474348003E-2</v>
      </c>
      <c r="T117">
        <v>-7.1079261849511299E-2</v>
      </c>
      <c r="U117">
        <v>-0.28454060951996402</v>
      </c>
      <c r="V117">
        <v>-0.41653772427549501</v>
      </c>
      <c r="W117">
        <v>-0.25454833835804402</v>
      </c>
      <c r="X117">
        <v>-0.12539674184302599</v>
      </c>
      <c r="Y117" s="91">
        <v>-8.8388834473869193E-2</v>
      </c>
      <c r="Z117" s="91">
        <v>0.3</v>
      </c>
      <c r="AA117" s="91">
        <v>-0.05</v>
      </c>
      <c r="AB117" s="91">
        <v>-0.05</v>
      </c>
      <c r="AC117" s="91">
        <v>-0.05</v>
      </c>
      <c r="AD117" s="91">
        <v>-0.05</v>
      </c>
    </row>
    <row r="118" spans="1:30" ht="13.5">
      <c r="A118" s="91">
        <v>116</v>
      </c>
      <c r="B118" s="55" t="s">
        <v>521</v>
      </c>
      <c r="C118" t="s">
        <v>248</v>
      </c>
      <c r="D118">
        <v>0</v>
      </c>
      <c r="E118">
        <v>-5.7050831334270798E-3</v>
      </c>
      <c r="F118">
        <v>6.2986697929496103E-3</v>
      </c>
      <c r="G118">
        <v>3.8489874753589101E-3</v>
      </c>
      <c r="H118">
        <v>1.5276871240319601E-3</v>
      </c>
      <c r="I118">
        <v>1.10374545346231E-3</v>
      </c>
      <c r="J118">
        <v>-5.0794126460892996E-4</v>
      </c>
      <c r="K118">
        <v>1.4417860443158E-3</v>
      </c>
      <c r="L118">
        <v>8.7925278692774103E-4</v>
      </c>
      <c r="M118" s="102">
        <v>3.0536526775444502E-6</v>
      </c>
      <c r="N118" s="102">
        <v>-1.7210311730376301E-6</v>
      </c>
      <c r="O118" s="102">
        <v>7.2516789449677303E-7</v>
      </c>
      <c r="P118">
        <v>4.7682151940298097E-3</v>
      </c>
      <c r="Q118">
        <v>-4.3130090144876598E-3</v>
      </c>
      <c r="R118">
        <v>-4.3105868747550097E-3</v>
      </c>
      <c r="S118">
        <v>-4.8184093608749897E-3</v>
      </c>
      <c r="T118">
        <v>5.7541923078345001E-3</v>
      </c>
      <c r="U118">
        <v>-1.42811939185119E-3</v>
      </c>
      <c r="V118">
        <v>4.9636183831923801E-3</v>
      </c>
      <c r="W118">
        <v>3.6229249055247099E-3</v>
      </c>
      <c r="X118">
        <v>-3.79807504575576E-3</v>
      </c>
      <c r="Y118" s="91">
        <v>-1.5936734172266999E-3</v>
      </c>
      <c r="Z118" s="91">
        <v>0</v>
      </c>
      <c r="AA118" s="91">
        <v>0</v>
      </c>
      <c r="AB118" s="91">
        <v>0</v>
      </c>
      <c r="AC118" s="91">
        <v>0</v>
      </c>
      <c r="AD118" s="91">
        <v>0</v>
      </c>
    </row>
    <row r="119" spans="1:30" ht="13.5">
      <c r="A119" s="91">
        <v>117</v>
      </c>
      <c r="B119" s="55" t="s">
        <v>522</v>
      </c>
      <c r="C119" t="s">
        <v>218</v>
      </c>
      <c r="D119">
        <v>1.12134561473768E-3</v>
      </c>
      <c r="E119">
        <v>7.9023285631565805E-3</v>
      </c>
      <c r="F119">
        <v>-7.8793746555929495E-3</v>
      </c>
      <c r="G119">
        <v>-1.1409569701917499E-3</v>
      </c>
      <c r="H119">
        <v>-3.9268262564609102E-3</v>
      </c>
      <c r="I119">
        <v>-4.0873332384586602E-4</v>
      </c>
      <c r="J119">
        <v>1.0473479172909801E-3</v>
      </c>
      <c r="K119">
        <v>-1.02601518502473E-3</v>
      </c>
      <c r="L119">
        <v>1.47943330815066E-3</v>
      </c>
      <c r="M119">
        <v>8.7609295318750394E-3</v>
      </c>
      <c r="N119">
        <v>5.7929909284446801E-3</v>
      </c>
      <c r="O119">
        <v>1.2564258940051099E-2</v>
      </c>
      <c r="P119">
        <v>3.5954331526005399E-4</v>
      </c>
      <c r="Q119">
        <v>2.68694118171309E-2</v>
      </c>
      <c r="R119">
        <v>-1.6443946524926398E-2</v>
      </c>
      <c r="S119">
        <v>1.0555184888079799E-2</v>
      </c>
      <c r="T119">
        <v>-1.82180488900956E-3</v>
      </c>
      <c r="U119">
        <v>7.2418684708536697E-3</v>
      </c>
      <c r="V119">
        <v>-1.70959144943541E-2</v>
      </c>
      <c r="W119">
        <v>3.41881162848776E-3</v>
      </c>
      <c r="X119">
        <v>8.3588511744085107E-3</v>
      </c>
      <c r="Y119" s="91">
        <v>4.2568709109792099E-3</v>
      </c>
      <c r="Z119" s="91">
        <v>-3.9183783138285102E-3</v>
      </c>
      <c r="AA119" s="91">
        <v>1.5280028706737799E-3</v>
      </c>
      <c r="AB119" s="91">
        <v>-4.5575974351664601E-4</v>
      </c>
      <c r="AC119" s="91">
        <v>2.9359201865903099E-3</v>
      </c>
      <c r="AD119" s="102">
        <v>1.9207601907852601E-5</v>
      </c>
    </row>
    <row r="120" spans="1:30" ht="13.5">
      <c r="A120" s="91">
        <v>118</v>
      </c>
      <c r="B120" s="55" t="s">
        <v>523</v>
      </c>
      <c r="C120" t="s">
        <v>219</v>
      </c>
      <c r="E120">
        <v>12</v>
      </c>
      <c r="F120">
        <v>-48.61</v>
      </c>
      <c r="G120">
        <v>-10.220000000000001</v>
      </c>
      <c r="H120">
        <v>618.17999999999995</v>
      </c>
      <c r="I120">
        <v>64.52</v>
      </c>
      <c r="J120">
        <v>25.91</v>
      </c>
      <c r="K120">
        <v>43.199999999999797</v>
      </c>
      <c r="L120">
        <v>-1.83999999999982</v>
      </c>
      <c r="M120">
        <v>-4.6600000000001103</v>
      </c>
      <c r="N120">
        <v>-7.8300000000000596</v>
      </c>
      <c r="O120">
        <v>-4.0299999999998297</v>
      </c>
      <c r="P120">
        <v>-1</v>
      </c>
      <c r="Q120">
        <v>2.0800000000000098</v>
      </c>
      <c r="R120">
        <v>11.5999999999999</v>
      </c>
      <c r="S120">
        <v>-4.6000000000000698</v>
      </c>
      <c r="T120">
        <v>-3.8500000000000498</v>
      </c>
      <c r="U120">
        <v>18.6600000000001</v>
      </c>
      <c r="V120">
        <v>22.64</v>
      </c>
      <c r="W120">
        <v>20.09</v>
      </c>
      <c r="X120">
        <v>-31.969999999999899</v>
      </c>
      <c r="Y120" s="91">
        <v>12.4499999999999</v>
      </c>
      <c r="Z120" s="91">
        <v>15.3499999999999</v>
      </c>
      <c r="AA120" s="91">
        <v>10</v>
      </c>
      <c r="AB120" s="91">
        <v>0</v>
      </c>
      <c r="AC120" s="91">
        <v>0</v>
      </c>
      <c r="AD120" s="91">
        <v>0</v>
      </c>
    </row>
    <row r="121" spans="1:30" ht="13.5">
      <c r="A121" s="91">
        <v>119</v>
      </c>
      <c r="B121" s="55" t="s">
        <v>524</v>
      </c>
      <c r="C121" t="s">
        <v>220</v>
      </c>
      <c r="E121">
        <v>595.79565272496802</v>
      </c>
      <c r="F121">
        <v>360.12506360342297</v>
      </c>
      <c r="G121">
        <v>165.76998419767199</v>
      </c>
      <c r="H121">
        <v>-26.712687747035499</v>
      </c>
      <c r="I121">
        <v>-76.017009307972302</v>
      </c>
      <c r="J121">
        <v>-9.7652412196064304</v>
      </c>
      <c r="K121">
        <v>89.583009752985106</v>
      </c>
      <c r="L121">
        <v>54.468979915187099</v>
      </c>
      <c r="M121">
        <v>-10.1371336150675</v>
      </c>
      <c r="N121">
        <v>-103.7465673618</v>
      </c>
      <c r="O121">
        <v>-2.67074186648663</v>
      </c>
      <c r="P121">
        <v>71.918736980725399</v>
      </c>
      <c r="Q121">
        <v>220.59747701804901</v>
      </c>
      <c r="R121">
        <v>298.66820113738402</v>
      </c>
      <c r="S121">
        <v>-91.322476014138999</v>
      </c>
      <c r="T121">
        <v>-61.2392232434036</v>
      </c>
      <c r="U121">
        <v>-203.612327862895</v>
      </c>
      <c r="V121">
        <v>-262.73103522904898</v>
      </c>
      <c r="W121">
        <v>-286.18537180721398</v>
      </c>
      <c r="X121">
        <v>-183.704612435553</v>
      </c>
      <c r="Y121" s="91">
        <v>-136.37257489331</v>
      </c>
      <c r="Z121" s="91">
        <v>208.81578300000001</v>
      </c>
      <c r="AA121" s="91">
        <v>52.5</v>
      </c>
      <c r="AB121" s="91">
        <v>0</v>
      </c>
      <c r="AC121" s="91">
        <v>0</v>
      </c>
      <c r="AD121" s="91">
        <v>0</v>
      </c>
    </row>
    <row r="122" spans="1:30" ht="13.5">
      <c r="A122" s="91">
        <v>120</v>
      </c>
      <c r="B122" s="55" t="s">
        <v>525</v>
      </c>
      <c r="C122" t="s">
        <v>243</v>
      </c>
      <c r="E122">
        <v>-1.65827450307835E-2</v>
      </c>
      <c r="F122">
        <v>4.2144976097532302E-2</v>
      </c>
      <c r="G122">
        <v>-0.36205553685993602</v>
      </c>
      <c r="H122">
        <v>6.2902857663100706E-2</v>
      </c>
      <c r="I122">
        <v>-0.166743153766609</v>
      </c>
      <c r="J122">
        <v>0.445311947509551</v>
      </c>
      <c r="K122">
        <v>0.24841984200786801</v>
      </c>
      <c r="L122">
        <v>-2.95796392671278E-2</v>
      </c>
      <c r="M122">
        <v>0.970830256924192</v>
      </c>
      <c r="N122">
        <v>0.237978966255981</v>
      </c>
      <c r="O122">
        <v>0.94474593714399102</v>
      </c>
      <c r="P122">
        <v>0.46228833433697603</v>
      </c>
      <c r="Q122">
        <v>8.7439885417119598E-2</v>
      </c>
      <c r="R122">
        <v>0.42580631671904901</v>
      </c>
      <c r="S122">
        <v>7.2743231454091006E-2</v>
      </c>
      <c r="T122">
        <v>0.244852915002049</v>
      </c>
      <c r="U122">
        <v>1.9414959446447E-2</v>
      </c>
      <c r="V122">
        <v>-1.7247795529483599E-2</v>
      </c>
      <c r="W122">
        <v>-4.4023721134069001E-2</v>
      </c>
      <c r="X122">
        <v>-6.6089163244573298E-2</v>
      </c>
      <c r="Y122" s="91">
        <v>9.3508955300639601E-2</v>
      </c>
      <c r="Z122" s="91">
        <v>0.12</v>
      </c>
      <c r="AA122" s="91">
        <v>0.1</v>
      </c>
      <c r="AB122" s="91">
        <v>0.1</v>
      </c>
      <c r="AC122" s="91">
        <v>0.1</v>
      </c>
      <c r="AD122" s="91">
        <v>0.1</v>
      </c>
    </row>
    <row r="123" spans="1:30" ht="13.5">
      <c r="A123" s="91">
        <v>121</v>
      </c>
      <c r="B123" s="55" t="s">
        <v>526</v>
      </c>
      <c r="C123" t="s">
        <v>104</v>
      </c>
      <c r="D123">
        <v>2.6100000000000002E-2</v>
      </c>
      <c r="E123">
        <v>0.105</v>
      </c>
      <c r="F123">
        <v>0.1052</v>
      </c>
      <c r="G123">
        <v>3.1E-2</v>
      </c>
      <c r="H123">
        <v>2.87E-2</v>
      </c>
      <c r="I123">
        <v>1.84E-2</v>
      </c>
      <c r="J123">
        <v>4.8099999999999997E-2</v>
      </c>
      <c r="K123">
        <v>5.4699999999999999E-2</v>
      </c>
      <c r="L123">
        <v>0.1106</v>
      </c>
      <c r="M123">
        <v>5.8599999999999999E-2</v>
      </c>
      <c r="N123">
        <v>9.6000000000000002E-2</v>
      </c>
      <c r="O123">
        <v>9.3799999999999994E-2</v>
      </c>
      <c r="P123">
        <v>0.1258</v>
      </c>
      <c r="Q123">
        <v>2.6100000000000002E-2</v>
      </c>
      <c r="R123">
        <v>-3.7400000000000003E-2</v>
      </c>
      <c r="S123">
        <v>6.2E-2</v>
      </c>
      <c r="T123">
        <v>7.1900000000000006E-2</v>
      </c>
      <c r="U123">
        <v>6.4000000000000001E-2</v>
      </c>
      <c r="V123">
        <v>3.32E-2</v>
      </c>
      <c r="W123">
        <v>4.6199999999999998E-2</v>
      </c>
      <c r="X123">
        <v>2.8799999999999999E-2</v>
      </c>
      <c r="Y123" s="91">
        <v>2.7400000000000001E-2</v>
      </c>
      <c r="Z123" s="91">
        <v>4.4999999999999998E-2</v>
      </c>
      <c r="AA123" s="91">
        <v>4.4999999999999998E-2</v>
      </c>
      <c r="AB123" s="91">
        <v>0.05</v>
      </c>
      <c r="AC123" s="91">
        <v>5.5E-2</v>
      </c>
      <c r="AD123" s="91">
        <v>0.06</v>
      </c>
    </row>
    <row r="124" spans="1:30" ht="13.5">
      <c r="A124" s="91">
        <v>122</v>
      </c>
      <c r="B124" s="55" t="s">
        <v>527</v>
      </c>
      <c r="C124" t="s">
        <v>221</v>
      </c>
      <c r="D124">
        <v>2.84341209451341E-2</v>
      </c>
      <c r="E124">
        <v>1.8480126561336699E-2</v>
      </c>
      <c r="F124">
        <v>5.3502468753636101E-3</v>
      </c>
      <c r="G124">
        <v>6.0612094542123801E-3</v>
      </c>
      <c r="H124">
        <v>8.7056997195124105E-3</v>
      </c>
      <c r="I124">
        <v>2.3332550065695099E-3</v>
      </c>
      <c r="J124">
        <v>7.1860952951753E-3</v>
      </c>
      <c r="K124">
        <v>3.0311036838639302E-3</v>
      </c>
      <c r="L124">
        <v>5.6526729635022503E-3</v>
      </c>
      <c r="M124">
        <v>1.2693016296326401E-2</v>
      </c>
      <c r="N124">
        <v>8.9923878791216497E-3</v>
      </c>
      <c r="O124">
        <v>1.21538139117659E-2</v>
      </c>
      <c r="P124">
        <v>6.0080806036090801E-3</v>
      </c>
      <c r="Q124">
        <v>3.23604117463571E-2</v>
      </c>
      <c r="R124">
        <v>2.16046414006488E-2</v>
      </c>
      <c r="S124">
        <v>2.2758125973805499E-2</v>
      </c>
      <c r="T124">
        <v>9.1804999919898097E-3</v>
      </c>
      <c r="U124">
        <v>1.0350712798578901E-2</v>
      </c>
      <c r="V124">
        <v>8.8969674846865708E-3</v>
      </c>
      <c r="W124">
        <v>9.5874922128211908E-3</v>
      </c>
      <c r="X124">
        <v>1.0038871932978E-2</v>
      </c>
      <c r="Y124" s="91">
        <v>8.7643194032833906E-3</v>
      </c>
      <c r="Z124" s="91">
        <v>1.02624193933604E-2</v>
      </c>
      <c r="AA124" s="91">
        <v>1.1336795492095699E-2</v>
      </c>
      <c r="AB124" s="91">
        <v>8.6594351268162797E-3</v>
      </c>
      <c r="AC124" s="91">
        <v>7.9689262207451195E-3</v>
      </c>
      <c r="AD124" s="91">
        <v>6.7226606677484304E-3</v>
      </c>
    </row>
    <row r="125" spans="1:30" ht="13.5">
      <c r="A125" s="91">
        <v>123</v>
      </c>
      <c r="B125" s="55" t="s">
        <v>528</v>
      </c>
      <c r="C125" t="s">
        <v>157</v>
      </c>
      <c r="D125">
        <v>3.3399999999999999E-2</v>
      </c>
      <c r="E125">
        <v>3.8699999999999998E-2</v>
      </c>
      <c r="F125">
        <v>4.0800000000000003E-2</v>
      </c>
      <c r="G125">
        <v>2.5100000000000001E-2</v>
      </c>
      <c r="H125">
        <v>3.6299999999999999E-2</v>
      </c>
      <c r="I125">
        <v>4.8099999999999997E-2</v>
      </c>
      <c r="J125">
        <v>2.5000000000000001E-2</v>
      </c>
      <c r="K125">
        <v>2.9700000000000001E-2</v>
      </c>
      <c r="L125">
        <v>4.2900000000000001E-2</v>
      </c>
      <c r="M125">
        <v>5.4199999999999998E-2</v>
      </c>
      <c r="N125">
        <v>4.8399999999999999E-2</v>
      </c>
      <c r="O125">
        <v>5.4800000000000001E-2</v>
      </c>
      <c r="P125">
        <v>5.6500000000000002E-2</v>
      </c>
      <c r="Q125">
        <v>3.0300000000000001E-2</v>
      </c>
      <c r="R125">
        <v>-8.9999999999999998E-4</v>
      </c>
      <c r="S125">
        <v>5.45E-2</v>
      </c>
      <c r="T125">
        <v>4.19E-2</v>
      </c>
      <c r="U125">
        <v>3.49E-2</v>
      </c>
      <c r="V125">
        <v>3.3399999999999999E-2</v>
      </c>
      <c r="W125">
        <v>3.4200000000000001E-2</v>
      </c>
      <c r="X125">
        <v>3.2000000000000001E-2</v>
      </c>
      <c r="Y125" s="91">
        <v>3.0800000000000001E-2</v>
      </c>
      <c r="Z125" s="91">
        <v>3.5000000000000003E-2</v>
      </c>
      <c r="AA125" s="91">
        <v>3.5000000000000003E-2</v>
      </c>
      <c r="AB125" s="91">
        <v>3.5000000000000003E-2</v>
      </c>
      <c r="AC125" s="91">
        <v>3.5000000000000003E-2</v>
      </c>
      <c r="AD125" s="91">
        <v>3.5000000000000003E-2</v>
      </c>
    </row>
    <row r="126" spans="1:30" ht="13.5">
      <c r="A126" s="91">
        <v>124</v>
      </c>
      <c r="B126" s="55" t="s">
        <v>529</v>
      </c>
      <c r="C126" t="s">
        <v>109</v>
      </c>
      <c r="D126">
        <v>0.25030000000000002</v>
      </c>
      <c r="E126">
        <v>0.14149999999999999</v>
      </c>
      <c r="F126">
        <v>0.112</v>
      </c>
      <c r="G126">
        <v>0.18429999999999999</v>
      </c>
      <c r="H126">
        <v>0.1268</v>
      </c>
      <c r="I126">
        <v>0.1167</v>
      </c>
      <c r="J126">
        <v>9.5500000000000002E-2</v>
      </c>
      <c r="K126">
        <v>0.1016</v>
      </c>
      <c r="L126">
        <v>8.9800000000000005E-2</v>
      </c>
      <c r="M126">
        <v>7.17E-2</v>
      </c>
      <c r="N126">
        <v>7.9500000000000001E-2</v>
      </c>
      <c r="O126">
        <v>0.1013</v>
      </c>
      <c r="P126">
        <v>0.10199999999999999</v>
      </c>
      <c r="Q126">
        <v>0.112</v>
      </c>
      <c r="R126">
        <v>0.108</v>
      </c>
      <c r="S126">
        <v>0.1007</v>
      </c>
      <c r="T126">
        <v>0.1168</v>
      </c>
      <c r="U126">
        <v>0.1077</v>
      </c>
      <c r="V126">
        <v>9.7699999999999995E-2</v>
      </c>
      <c r="W126">
        <v>8.4199999999999997E-2</v>
      </c>
      <c r="X126">
        <v>8.9700000000000002E-2</v>
      </c>
      <c r="Y126" s="91">
        <v>9.3700000000000006E-2</v>
      </c>
      <c r="Z126" s="91">
        <v>8.4000000000000005E-2</v>
      </c>
      <c r="AA126" s="91">
        <v>7.3999999999999996E-2</v>
      </c>
      <c r="AB126" s="91">
        <v>6.4000000000000001E-2</v>
      </c>
      <c r="AC126" s="91">
        <v>5.3999999999999999E-2</v>
      </c>
      <c r="AD126" s="91">
        <v>4.3999999999999997E-2</v>
      </c>
    </row>
    <row r="127" spans="1:30" ht="13.5">
      <c r="A127" s="91">
        <v>125</v>
      </c>
      <c r="B127" s="55" t="s">
        <v>530</v>
      </c>
      <c r="C127" t="s">
        <v>111</v>
      </c>
      <c r="D127">
        <v>2.81E-2</v>
      </c>
      <c r="E127">
        <v>0.1148</v>
      </c>
      <c r="F127">
        <v>3.6900000000000002E-2</v>
      </c>
      <c r="G127">
        <v>2.52E-2</v>
      </c>
      <c r="H127">
        <v>2.3800000000000002E-2</v>
      </c>
      <c r="I127">
        <v>2.2499999999999999E-2</v>
      </c>
      <c r="J127">
        <v>1.5900000000000001E-2</v>
      </c>
      <c r="K127">
        <v>1.9E-2</v>
      </c>
      <c r="L127">
        <v>1.95E-2</v>
      </c>
      <c r="M127">
        <v>1.37E-2</v>
      </c>
      <c r="N127">
        <v>1.14E-2</v>
      </c>
      <c r="O127">
        <v>1.17E-2</v>
      </c>
      <c r="P127">
        <v>1.37E-2</v>
      </c>
      <c r="Q127">
        <v>2.41E-2</v>
      </c>
      <c r="R127">
        <v>2.5100000000000001E-2</v>
      </c>
      <c r="S127">
        <v>2.1999999999999999E-2</v>
      </c>
      <c r="T127">
        <v>2.7300000000000001E-2</v>
      </c>
      <c r="U127">
        <v>1.9099999999999999E-2</v>
      </c>
      <c r="V127">
        <v>1.8499999999999999E-2</v>
      </c>
      <c r="W127">
        <v>1.8800000000000001E-2</v>
      </c>
      <c r="X127">
        <v>1.83E-2</v>
      </c>
      <c r="Y127" s="91">
        <v>1.9099999999999999E-2</v>
      </c>
      <c r="Z127" s="91">
        <v>2.2616056956987301E-2</v>
      </c>
      <c r="AA127" s="91">
        <v>2.3096132074832999E-2</v>
      </c>
      <c r="AB127" s="91">
        <v>2.1322800360134699E-2</v>
      </c>
      <c r="AC127" s="91">
        <v>2.0688991697852401E-2</v>
      </c>
      <c r="AD127" s="91">
        <v>1.6350907138709798E-2</v>
      </c>
    </row>
    <row r="128" spans="1:30" ht="13.5">
      <c r="A128" s="91">
        <v>126</v>
      </c>
      <c r="B128" s="55" t="s">
        <v>531</v>
      </c>
      <c r="C128" t="s">
        <v>112</v>
      </c>
      <c r="D128">
        <v>0.48709999999999998</v>
      </c>
      <c r="E128">
        <v>8.3199999999999996E-2</v>
      </c>
      <c r="F128">
        <v>0.1278</v>
      </c>
      <c r="G128">
        <v>0.17399999999999999</v>
      </c>
      <c r="H128">
        <v>0.129</v>
      </c>
      <c r="I128">
        <v>7.2300000000000003E-2</v>
      </c>
      <c r="J128">
        <v>4.4200000000000003E-2</v>
      </c>
      <c r="K128">
        <v>5.3600000000000002E-2</v>
      </c>
      <c r="L128">
        <v>6.2600000000000003E-2</v>
      </c>
      <c r="M128">
        <v>5.8900000000000001E-2</v>
      </c>
      <c r="N128">
        <v>5.1799999999999999E-2</v>
      </c>
      <c r="O128">
        <v>4.3999999999999997E-2</v>
      </c>
      <c r="P128">
        <v>3.8800000000000001E-2</v>
      </c>
      <c r="Q128">
        <v>3.7699999999999997E-2</v>
      </c>
      <c r="R128">
        <v>3.9899999999999998E-2</v>
      </c>
      <c r="S128">
        <v>4.3400000000000001E-2</v>
      </c>
      <c r="T128">
        <v>5.8599999999999999E-2</v>
      </c>
      <c r="U128">
        <v>6.4899999999999999E-2</v>
      </c>
      <c r="V128">
        <v>5.45E-2</v>
      </c>
      <c r="W128">
        <v>5.3999999999999999E-2</v>
      </c>
      <c r="X128">
        <v>6.0499999999999998E-2</v>
      </c>
      <c r="Y128" s="91">
        <v>7.3499999999999996E-2</v>
      </c>
      <c r="Z128" s="91">
        <v>7.5694258275116999E-2</v>
      </c>
      <c r="AA128" s="91">
        <v>7.6271186440677902E-2</v>
      </c>
      <c r="AB128" s="91">
        <v>8.1946222791293197E-2</v>
      </c>
      <c r="AC128" s="91">
        <v>8.2063305978897993E-2</v>
      </c>
      <c r="AD128" s="91">
        <v>8.4324324324324296E-2</v>
      </c>
    </row>
    <row r="129" spans="1:35" ht="13.5">
      <c r="A129" s="91">
        <v>127</v>
      </c>
      <c r="B129" s="55" t="s">
        <v>532</v>
      </c>
      <c r="C129" t="s">
        <v>113</v>
      </c>
      <c r="D129">
        <v>0.88580000000000003</v>
      </c>
      <c r="E129">
        <v>0.76</v>
      </c>
      <c r="F129">
        <v>0.45</v>
      </c>
      <c r="G129">
        <v>0.38</v>
      </c>
      <c r="H129">
        <v>0.33</v>
      </c>
      <c r="I129">
        <v>0.27</v>
      </c>
      <c r="J129">
        <v>0.21</v>
      </c>
      <c r="K129">
        <v>0.27279999999999999</v>
      </c>
      <c r="L129">
        <v>0.26069999999999999</v>
      </c>
      <c r="M129">
        <v>0.24610000000000001</v>
      </c>
      <c r="N129">
        <v>0.20680000000000001</v>
      </c>
      <c r="O129">
        <v>0.1978</v>
      </c>
      <c r="P129">
        <v>0.2107</v>
      </c>
      <c r="Q129">
        <v>0.23</v>
      </c>
      <c r="R129">
        <v>0.2424</v>
      </c>
      <c r="S129">
        <v>0.22520000000000001</v>
      </c>
      <c r="T129">
        <v>0.22170000000000001</v>
      </c>
      <c r="U129">
        <v>0.22040000000000001</v>
      </c>
      <c r="V129">
        <v>0.20699999999999999</v>
      </c>
      <c r="W129">
        <v>0.1968</v>
      </c>
      <c r="X129">
        <v>0.1913</v>
      </c>
      <c r="Y129" s="91">
        <v>0.1958</v>
      </c>
      <c r="Z129" s="91">
        <v>0.17499999999999999</v>
      </c>
      <c r="AA129" s="91">
        <v>0.155</v>
      </c>
      <c r="AB129" s="91">
        <v>0.13500000000000001</v>
      </c>
      <c r="AC129" s="91">
        <v>0.115</v>
      </c>
      <c r="AD129" s="91">
        <v>9.5000000000000001E-2</v>
      </c>
    </row>
    <row r="130" spans="1:35" ht="13.5">
      <c r="A130" s="91">
        <v>128</v>
      </c>
      <c r="B130" s="55" t="s">
        <v>533</v>
      </c>
      <c r="C130" t="s">
        <v>114</v>
      </c>
      <c r="D130">
        <v>0.29199999999999998</v>
      </c>
      <c r="E130">
        <v>0.1656</v>
      </c>
      <c r="F130">
        <v>1.7100000000000001E-2</v>
      </c>
      <c r="G130">
        <v>4.4999999999999901E-3</v>
      </c>
      <c r="H130">
        <v>7.7999999999999996E-3</v>
      </c>
      <c r="I130">
        <v>3.7699999999999997E-2</v>
      </c>
      <c r="J130">
        <v>5.3499999999999999E-2</v>
      </c>
      <c r="K130">
        <v>5.4699999999999999E-2</v>
      </c>
      <c r="L130">
        <v>5.67E-2</v>
      </c>
      <c r="M130">
        <v>5.3800000000000001E-2</v>
      </c>
      <c r="N130">
        <v>5.1900000000000002E-2</v>
      </c>
      <c r="O130">
        <v>3.2199999999999999E-2</v>
      </c>
      <c r="P130">
        <v>6.4199999999999896E-2</v>
      </c>
      <c r="Q130">
        <v>5.6500000000000002E-2</v>
      </c>
      <c r="R130">
        <v>3.8699999999999998E-2</v>
      </c>
      <c r="S130">
        <v>4.82E-2</v>
      </c>
      <c r="T130">
        <v>7.0300000000000001E-2</v>
      </c>
      <c r="U130">
        <v>5.2400000000000002E-2</v>
      </c>
      <c r="V130">
        <v>6.3200000000000006E-2</v>
      </c>
      <c r="W130">
        <v>5.4899999999999997E-2</v>
      </c>
      <c r="X130">
        <v>4.6100000000000002E-2</v>
      </c>
      <c r="Y130" s="91">
        <v>7.3999999999999996E-2</v>
      </c>
      <c r="Z130" s="91">
        <v>8.5000000000000006E-2</v>
      </c>
      <c r="AA130" s="91">
        <v>8.3000000000000004E-2</v>
      </c>
      <c r="AB130" s="91">
        <v>8.1000000000000003E-2</v>
      </c>
      <c r="AC130" s="91">
        <v>7.9000000000000001E-2</v>
      </c>
      <c r="AD130" s="91">
        <v>7.6999999999999999E-2</v>
      </c>
    </row>
    <row r="131" spans="1:35" ht="13.5">
      <c r="A131" s="91">
        <v>129</v>
      </c>
      <c r="B131" s="55" t="s">
        <v>534</v>
      </c>
      <c r="C131" t="s">
        <v>222</v>
      </c>
      <c r="D131">
        <v>1.5538646375650699E-2</v>
      </c>
      <c r="E131">
        <v>1.7810612953925001E-2</v>
      </c>
      <c r="F131">
        <v>1.6114407905280601E-2</v>
      </c>
      <c r="G131">
        <v>1.65568188606359E-2</v>
      </c>
      <c r="H131">
        <v>8.5910349815654305E-3</v>
      </c>
      <c r="I131">
        <v>9.6805260910863E-3</v>
      </c>
      <c r="J131">
        <v>1.07731495355109E-2</v>
      </c>
      <c r="K131">
        <v>1.0541803077509E-2</v>
      </c>
      <c r="L131">
        <v>2.2092247979645201E-2</v>
      </c>
      <c r="M131">
        <v>4.3310973809838803E-2</v>
      </c>
      <c r="N131">
        <v>5.6811239021972403E-2</v>
      </c>
      <c r="O131">
        <v>6.3742257926266296E-2</v>
      </c>
      <c r="P131">
        <v>8.6219781590676101E-2</v>
      </c>
      <c r="Q131">
        <v>7.9911506512502006E-2</v>
      </c>
      <c r="R131">
        <v>8.2041259983487103E-2</v>
      </c>
      <c r="S131">
        <v>7.4255086929022093E-2</v>
      </c>
      <c r="T131">
        <v>7.67770607858448E-2</v>
      </c>
      <c r="U131">
        <v>7.32280924880232E-2</v>
      </c>
      <c r="V131">
        <v>5.1831186318202702E-2</v>
      </c>
      <c r="W131">
        <v>4.9534004242811701E-2</v>
      </c>
      <c r="X131">
        <v>5.5939180414390402E-2</v>
      </c>
      <c r="Y131" s="91">
        <v>5.0969838418731601E-2</v>
      </c>
      <c r="Z131" s="91">
        <v>5.5310442184994299E-2</v>
      </c>
      <c r="AA131" s="91">
        <v>6.3831087662017602E-2</v>
      </c>
      <c r="AB131" s="91">
        <v>6.9275481014530293E-2</v>
      </c>
      <c r="AC131" s="91">
        <v>7.4027130419027101E-2</v>
      </c>
      <c r="AD131" s="91">
        <v>8.0287775974824199E-2</v>
      </c>
    </row>
    <row r="132" spans="1:35" ht="13.5">
      <c r="A132" s="91">
        <v>130</v>
      </c>
      <c r="B132" s="55" t="s">
        <v>535</v>
      </c>
      <c r="C132" t="s">
        <v>223</v>
      </c>
      <c r="D132">
        <v>1.2214657589106901E-2</v>
      </c>
      <c r="E132">
        <v>2.7271693274877901E-2</v>
      </c>
      <c r="F132">
        <v>4.2272877958607402E-2</v>
      </c>
      <c r="G132">
        <v>2.5126938929929701E-2</v>
      </c>
      <c r="H132">
        <v>2.9888687000546799E-2</v>
      </c>
      <c r="I132">
        <v>1.51165138191578E-2</v>
      </c>
      <c r="J132">
        <v>-4.9355708720407497E-3</v>
      </c>
      <c r="K132">
        <v>1.2499949705137899E-3</v>
      </c>
      <c r="L132">
        <v>4.5025215755556004E-3</v>
      </c>
      <c r="M132">
        <v>2.1884510855735202E-3</v>
      </c>
      <c r="N132">
        <v>0</v>
      </c>
      <c r="O132">
        <v>-1.4793425047734099E-3</v>
      </c>
      <c r="P132">
        <v>-1.17690119561392E-3</v>
      </c>
      <c r="Q132">
        <v>-1.5727515550581E-3</v>
      </c>
      <c r="R132">
        <v>-1.9459633769692401E-3</v>
      </c>
      <c r="S132">
        <v>-1.6872869197661301E-3</v>
      </c>
      <c r="T132">
        <v>-1.43772651894779E-3</v>
      </c>
      <c r="U132">
        <v>-1.33754826638458E-3</v>
      </c>
      <c r="V132">
        <v>-1.30366684235129E-3</v>
      </c>
      <c r="W132">
        <v>-1.20066633551145E-3</v>
      </c>
      <c r="X132">
        <v>-1.10216919493783E-3</v>
      </c>
      <c r="Y132" s="91">
        <v>-1.0317900407498101E-3</v>
      </c>
      <c r="Z132" s="91">
        <v>-9.3294721757821797E-4</v>
      </c>
      <c r="AA132" s="91">
        <v>-8.6258226570293999E-4</v>
      </c>
      <c r="AB132" s="91">
        <v>-7.9757955115413099E-4</v>
      </c>
      <c r="AC132" s="91">
        <v>-7.3398004664757704E-4</v>
      </c>
      <c r="AD132" s="91">
        <v>-6.7226606677484296E-4</v>
      </c>
    </row>
    <row r="133" spans="1:35" ht="13.5">
      <c r="A133" s="91">
        <v>131</v>
      </c>
      <c r="B133" s="55" t="s">
        <v>536</v>
      </c>
      <c r="C133" t="s">
        <v>224</v>
      </c>
      <c r="D133">
        <v>0</v>
      </c>
      <c r="E133">
        <v>1.01590288692199E-2</v>
      </c>
      <c r="F133">
        <v>2.25909069952776E-3</v>
      </c>
      <c r="G133">
        <v>-2.1962923876466E-3</v>
      </c>
      <c r="H133">
        <v>-1.1290066505548E-4</v>
      </c>
      <c r="I133">
        <v>-2.3001591908734901E-4</v>
      </c>
      <c r="J133">
        <v>2.2025771651183699E-4</v>
      </c>
      <c r="K133">
        <v>-3.2966605552821001E-3</v>
      </c>
      <c r="L133">
        <v>1.26458269354946E-3</v>
      </c>
      <c r="M133">
        <v>-9.1202426635994397E-4</v>
      </c>
      <c r="N133">
        <v>-2.8052808120513401E-3</v>
      </c>
      <c r="O133">
        <v>0</v>
      </c>
      <c r="P133">
        <v>0</v>
      </c>
      <c r="Q133">
        <v>-1.62517660689337E-4</v>
      </c>
      <c r="R133">
        <v>1.43278503498564E-2</v>
      </c>
      <c r="S133">
        <v>7.9398901624423406E-3</v>
      </c>
      <c r="T133">
        <v>3.4156274300145501E-3</v>
      </c>
      <c r="U133">
        <v>1.8702746330531801E-3</v>
      </c>
      <c r="V133">
        <v>4.99341648244612E-3</v>
      </c>
      <c r="W133">
        <v>1.9499164336230401E-2</v>
      </c>
      <c r="X133">
        <v>1.01988439189861E-2</v>
      </c>
      <c r="Y133" s="91">
        <v>1.0786627883153E-2</v>
      </c>
      <c r="Z133" s="91">
        <v>1.03690419325122E-2</v>
      </c>
      <c r="AA133" s="91">
        <v>9.6116309606899004E-3</v>
      </c>
      <c r="AB133" s="91">
        <v>9.0012549344537698E-3</v>
      </c>
      <c r="AC133" s="91">
        <v>8.2834890978797995E-3</v>
      </c>
      <c r="AD133" s="91">
        <v>5.6662425628165401E-3</v>
      </c>
    </row>
    <row r="134" spans="1:35" ht="13.5">
      <c r="A134" s="91">
        <v>132</v>
      </c>
      <c r="B134" s="55" t="s">
        <v>537</v>
      </c>
      <c r="C134" t="s">
        <v>225</v>
      </c>
      <c r="D134">
        <v>6.7681217460953099E-3</v>
      </c>
      <c r="E134">
        <v>8.1453180577384394E-3</v>
      </c>
      <c r="F134">
        <v>2.1418550888817101E-2</v>
      </c>
      <c r="G134">
        <v>1.7936719698930698E-2</v>
      </c>
      <c r="H134">
        <v>6.47943973044966E-3</v>
      </c>
      <c r="I134">
        <v>6.1574765102447998E-3</v>
      </c>
      <c r="J134">
        <v>1.0353611027869299E-2</v>
      </c>
      <c r="K134">
        <v>8.8961551925086108E-3</v>
      </c>
      <c r="L134">
        <v>8.0802513752190799E-3</v>
      </c>
      <c r="M134">
        <v>2.1324674531518699E-2</v>
      </c>
      <c r="N134">
        <v>2.53249737112488E-2</v>
      </c>
      <c r="O134">
        <v>2.7389591375143098E-2</v>
      </c>
      <c r="P134">
        <v>2.8210321658865702E-2</v>
      </c>
      <c r="Q134">
        <v>2.5386831351229499E-2</v>
      </c>
      <c r="R134">
        <v>2.7078914374831401E-2</v>
      </c>
      <c r="S134">
        <v>2.53710102895577E-2</v>
      </c>
      <c r="T134">
        <v>2.11723714970306E-2</v>
      </c>
      <c r="U134">
        <v>2.3625688264122199E-2</v>
      </c>
      <c r="V134">
        <v>1.9964726500008301E-2</v>
      </c>
      <c r="W134">
        <v>2.0507381010535598E-2</v>
      </c>
      <c r="X134">
        <v>1.9950207144827498E-2</v>
      </c>
      <c r="Y134" s="91">
        <v>1.74561187065598E-2</v>
      </c>
      <c r="Z134" s="91">
        <v>1.9725169743082301E-2</v>
      </c>
      <c r="AA134" s="91">
        <v>1.8483905693634398E-2</v>
      </c>
      <c r="AB134" s="91">
        <v>1.7090990381874199E-2</v>
      </c>
      <c r="AC134" s="91">
        <v>1.5728143856733798E-2</v>
      </c>
      <c r="AD134" s="91">
        <v>1.4405701430889499E-2</v>
      </c>
    </row>
    <row r="135" spans="1:35" ht="13.5">
      <c r="A135" s="91">
        <v>133</v>
      </c>
      <c r="B135" s="55" t="s">
        <v>538</v>
      </c>
      <c r="C135" t="s">
        <v>226</v>
      </c>
      <c r="D135">
        <v>0</v>
      </c>
      <c r="E135">
        <v>0</v>
      </c>
      <c r="F135">
        <v>1.0757574759656E-4</v>
      </c>
      <c r="G135">
        <v>0</v>
      </c>
      <c r="H135">
        <v>0</v>
      </c>
      <c r="I135">
        <v>0</v>
      </c>
      <c r="J135">
        <v>5.3790830086904401E-4</v>
      </c>
      <c r="K135">
        <v>0</v>
      </c>
      <c r="L135">
        <v>0</v>
      </c>
      <c r="M135">
        <v>0</v>
      </c>
      <c r="N135" s="102">
        <v>9.5517230103588799E-5</v>
      </c>
      <c r="O135">
        <v>3.5098126093643798E-4</v>
      </c>
      <c r="P135">
        <v>4.8205872972346296E-3</v>
      </c>
      <c r="Q135">
        <v>2.1745911501269998E-3</v>
      </c>
      <c r="R135">
        <v>3.2247393104061699E-4</v>
      </c>
      <c r="S135">
        <v>4.1555466423954401E-4</v>
      </c>
      <c r="T135" s="102">
        <v>8.6674370142281494E-5</v>
      </c>
      <c r="U135" s="102">
        <v>5.04446774750757E-5</v>
      </c>
      <c r="V135" s="102">
        <v>5.5498959860097901E-5</v>
      </c>
      <c r="W135" s="102">
        <v>9.7425496938643796E-5</v>
      </c>
      <c r="X135" s="102">
        <v>1.02659187871352E-4</v>
      </c>
      <c r="Y135" s="102">
        <v>5.0115516264990804E-6</v>
      </c>
      <c r="Z135" s="102">
        <v>5.0115516264990804E-6</v>
      </c>
      <c r="AA135" s="102">
        <v>5.0115516264990804E-6</v>
      </c>
      <c r="AB135" s="102">
        <v>5.0115516264990804E-6</v>
      </c>
      <c r="AC135" s="102">
        <v>5.0115516264990804E-6</v>
      </c>
      <c r="AD135" s="102">
        <v>5.0115516264990804E-6</v>
      </c>
      <c r="AE135" s="102"/>
      <c r="AF135" s="102"/>
      <c r="AG135" s="102"/>
      <c r="AH135" s="102"/>
      <c r="AI135" s="102"/>
    </row>
    <row r="136" spans="1:35" ht="13.5">
      <c r="A136" s="91">
        <v>134</v>
      </c>
      <c r="B136" s="55" t="s">
        <v>539</v>
      </c>
      <c r="C136" t="s">
        <v>227</v>
      </c>
      <c r="E136">
        <v>8.1800353921908896E-3</v>
      </c>
      <c r="F136">
        <v>8.9354511898418806E-3</v>
      </c>
      <c r="G136">
        <v>1.8493759106127699E-2</v>
      </c>
      <c r="H136">
        <v>1.35752924593658E-2</v>
      </c>
      <c r="I136" s="102">
        <v>7.8547764240037403E-4</v>
      </c>
      <c r="J136">
        <v>1.0709210361421299E-3</v>
      </c>
      <c r="K136">
        <v>8.4306947428196399E-3</v>
      </c>
      <c r="L136">
        <v>6.0276315794909104E-3</v>
      </c>
      <c r="M136">
        <v>1.04866400548376E-2</v>
      </c>
      <c r="N136">
        <v>8.4511554149191998E-3</v>
      </c>
      <c r="O136">
        <v>2.5554335517709401E-2</v>
      </c>
      <c r="P136" s="102">
        <v>2.7321411865973401E-2</v>
      </c>
      <c r="Q136">
        <v>5.5338271441772603E-3</v>
      </c>
      <c r="R136">
        <v>-8.1903025937188898E-4</v>
      </c>
      <c r="S136">
        <v>1.9666129591161399E-2</v>
      </c>
      <c r="T136">
        <v>3.8814202404250202E-3</v>
      </c>
      <c r="U136">
        <v>3.94801196629009E-3</v>
      </c>
      <c r="V136">
        <v>2.36177989710003E-2</v>
      </c>
      <c r="W136">
        <v>3.6618025892182798E-2</v>
      </c>
      <c r="X136">
        <v>6.3332980485611104E-2</v>
      </c>
      <c r="Y136" s="91">
        <v>2.86759974636327E-2</v>
      </c>
      <c r="Z136" s="91">
        <v>5.0000000000000001E-3</v>
      </c>
      <c r="AA136" s="91">
        <v>5.0000000000000001E-3</v>
      </c>
      <c r="AB136" s="91">
        <v>5.0000000000000001E-3</v>
      </c>
      <c r="AC136" s="91">
        <v>5.0000000000000001E-3</v>
      </c>
      <c r="AD136" s="91">
        <v>5.0000000000000001E-3</v>
      </c>
    </row>
    <row r="137" spans="1:35" ht="13.5">
      <c r="A137" s="91">
        <v>135</v>
      </c>
      <c r="B137" s="55" t="s">
        <v>540</v>
      </c>
      <c r="C137" t="s">
        <v>228</v>
      </c>
      <c r="E137">
        <v>3.85890822288374E-3</v>
      </c>
      <c r="F137">
        <v>-1.4842724480715901E-3</v>
      </c>
      <c r="G137">
        <v>-1.2002407491159E-2</v>
      </c>
      <c r="H137">
        <v>2.2286343043633999E-2</v>
      </c>
      <c r="I137">
        <v>7.2451877457932303E-3</v>
      </c>
      <c r="J137">
        <v>7.6544669863567495E-4</v>
      </c>
      <c r="K137">
        <v>-5.6612789119992899E-3</v>
      </c>
      <c r="L137">
        <v>-3.2859099267941701E-3</v>
      </c>
      <c r="M137">
        <v>3.3482276649082101E-3</v>
      </c>
      <c r="N137">
        <v>3.4394181946982901E-3</v>
      </c>
      <c r="O137">
        <v>3.6792963396320398E-3</v>
      </c>
      <c r="P137">
        <v>1.0542397748502399E-2</v>
      </c>
      <c r="Q137" s="102">
        <v>-9.2280905193230597E-5</v>
      </c>
      <c r="R137">
        <v>7.4865040468871397E-4</v>
      </c>
      <c r="S137">
        <v>-5.7088461971039096E-3</v>
      </c>
      <c r="T137">
        <v>-1.4398468570318501E-3</v>
      </c>
      <c r="U137">
        <v>9.8005698615360906E-4</v>
      </c>
      <c r="V137">
        <v>-2.8302869667492401E-3</v>
      </c>
      <c r="W137">
        <v>-6.3115473516693801E-3</v>
      </c>
      <c r="X137">
        <v>-1.7749115669100202E-2</v>
      </c>
      <c r="Y137" s="91">
        <v>-2.3715305411440902E-3</v>
      </c>
      <c r="Z137" s="91">
        <v>2E-3</v>
      </c>
      <c r="AA137" s="91">
        <v>2E-3</v>
      </c>
      <c r="AB137" s="91">
        <v>2E-3</v>
      </c>
      <c r="AC137" s="91">
        <v>2E-3</v>
      </c>
      <c r="AD137" s="91">
        <v>2E-3</v>
      </c>
    </row>
    <row r="138" spans="1:35" ht="13.5">
      <c r="A138" s="91">
        <v>136</v>
      </c>
      <c r="B138" s="55" t="s">
        <v>541</v>
      </c>
      <c r="C138" t="s">
        <v>229</v>
      </c>
      <c r="D138">
        <v>4.7697236684020802E-3</v>
      </c>
      <c r="E138">
        <v>3.5466126230457402E-3</v>
      </c>
      <c r="F138">
        <v>3.43583765282891E-3</v>
      </c>
      <c r="G138">
        <v>3.5941140160490599E-3</v>
      </c>
      <c r="H138">
        <v>5.2375324148393803E-3</v>
      </c>
      <c r="I138">
        <v>6.4437553160153899E-3</v>
      </c>
      <c r="J138">
        <v>7.9862151633203395E-3</v>
      </c>
      <c r="K138">
        <v>9.6874610214819391E-3</v>
      </c>
      <c r="L138">
        <v>9.5059720297194401E-3</v>
      </c>
      <c r="M138">
        <v>9.3981250572559797E-3</v>
      </c>
      <c r="N138">
        <v>1.11720738597738E-2</v>
      </c>
      <c r="O138">
        <v>1.6284370238819498E-2</v>
      </c>
      <c r="P138">
        <v>1.6373637883978699E-2</v>
      </c>
      <c r="Q138">
        <v>6.3560132845081304E-3</v>
      </c>
      <c r="R138">
        <v>7.0771908072689996E-3</v>
      </c>
      <c r="S138">
        <v>1.1798956388936001E-2</v>
      </c>
      <c r="T138">
        <v>3.0904136914285601E-2</v>
      </c>
      <c r="U138">
        <v>3.3414248634172097E-2</v>
      </c>
      <c r="V138">
        <v>3.6972736601563999E-2</v>
      </c>
      <c r="W138">
        <v>3.9600377077838797E-2</v>
      </c>
      <c r="X138">
        <v>5.4077144285914001E-2</v>
      </c>
      <c r="Y138" s="91">
        <v>8.1549736849320001E-2</v>
      </c>
      <c r="Z138" s="91">
        <v>8.4000000000000005E-2</v>
      </c>
      <c r="AA138" s="91">
        <v>8.5999999999999896E-2</v>
      </c>
      <c r="AB138" s="91">
        <v>8.7999999999999995E-2</v>
      </c>
      <c r="AC138" s="91">
        <v>0.09</v>
      </c>
      <c r="AD138" s="91">
        <v>9.1999999999999998E-2</v>
      </c>
    </row>
    <row r="139" spans="1:35" ht="13.5">
      <c r="A139" s="91">
        <v>137</v>
      </c>
      <c r="B139" s="55" t="s">
        <v>542</v>
      </c>
      <c r="C139" t="s">
        <v>230</v>
      </c>
      <c r="D139">
        <v>1.5658790548658302E-2</v>
      </c>
      <c r="E139">
        <v>1.20228099925552E-2</v>
      </c>
      <c r="F139">
        <v>1.09771171016898E-2</v>
      </c>
      <c r="G139">
        <v>1.1947193405149201E-2</v>
      </c>
      <c r="H139">
        <v>1.23485102404431E-2</v>
      </c>
      <c r="I139">
        <v>9.9684596876416908E-3</v>
      </c>
      <c r="J139">
        <v>8.1105783637998204E-3</v>
      </c>
      <c r="K139">
        <v>7.7521147312980196E-3</v>
      </c>
      <c r="L139">
        <v>1.22955270203839E-2</v>
      </c>
      <c r="M139">
        <v>2.21288030699388E-2</v>
      </c>
      <c r="N139">
        <v>3.7544295039816003E-2</v>
      </c>
      <c r="O139">
        <v>2.4387396291926398E-2</v>
      </c>
      <c r="P139">
        <v>2.3479178852497801E-2</v>
      </c>
      <c r="Q139">
        <v>2.68416265396582E-2</v>
      </c>
      <c r="R139">
        <v>2.3369352188791801E-2</v>
      </c>
      <c r="S139">
        <v>1.83191151288894E-2</v>
      </c>
      <c r="T139">
        <v>1.7502471862665001E-2</v>
      </c>
      <c r="U139">
        <v>1.9647437563246901E-2</v>
      </c>
      <c r="V139">
        <v>2.0397171415428302E-2</v>
      </c>
      <c r="W139">
        <v>2.14668849363715E-2</v>
      </c>
      <c r="X139">
        <v>2.3122879898827099E-2</v>
      </c>
      <c r="Y139" s="91">
        <v>2.22887284602774E-2</v>
      </c>
      <c r="Z139" s="91">
        <v>2.22574550479375E-2</v>
      </c>
      <c r="AA139" s="91">
        <v>2.1071652490743199E-2</v>
      </c>
      <c r="AB139" s="91">
        <v>2.00534287147324E-2</v>
      </c>
      <c r="AC139" s="91">
        <v>1.9083481212837001E-2</v>
      </c>
      <c r="AD139" s="91">
        <v>1.79399001819344E-2</v>
      </c>
    </row>
    <row r="140" spans="1:35" s="91" customFormat="1" ht="13.5">
      <c r="A140" s="91">
        <v>138</v>
      </c>
      <c r="B140" s="55" t="s">
        <v>562</v>
      </c>
      <c r="C140" s="91" t="s">
        <v>561</v>
      </c>
      <c r="D140" s="91">
        <v>1995</v>
      </c>
      <c r="E140" s="91">
        <v>1996</v>
      </c>
      <c r="F140" s="91">
        <v>1997</v>
      </c>
      <c r="G140" s="91">
        <v>1998</v>
      </c>
      <c r="H140" s="91">
        <v>1999</v>
      </c>
      <c r="I140" s="91">
        <v>2000</v>
      </c>
      <c r="J140" s="91">
        <v>2001</v>
      </c>
      <c r="K140" s="91">
        <v>2002</v>
      </c>
      <c r="L140" s="91">
        <v>2003</v>
      </c>
      <c r="M140" s="91">
        <v>2004</v>
      </c>
      <c r="N140" s="91">
        <v>2005</v>
      </c>
      <c r="O140" s="91">
        <v>2006</v>
      </c>
      <c r="P140" s="91">
        <v>2007</v>
      </c>
      <c r="Q140" s="91">
        <v>2008</v>
      </c>
      <c r="R140" s="91">
        <v>2009</v>
      </c>
      <c r="S140" s="91">
        <v>2010</v>
      </c>
      <c r="T140" s="91">
        <v>2011</v>
      </c>
      <c r="U140" s="91">
        <v>2012</v>
      </c>
      <c r="V140" s="91">
        <v>2013</v>
      </c>
      <c r="W140" s="91">
        <v>2014</v>
      </c>
      <c r="X140" s="91">
        <v>2015</v>
      </c>
      <c r="Y140" s="91">
        <v>2016</v>
      </c>
      <c r="Z140" s="91">
        <v>2017</v>
      </c>
      <c r="AA140" s="91">
        <v>2018</v>
      </c>
      <c r="AB140" s="91">
        <v>2019</v>
      </c>
      <c r="AC140" s="91">
        <v>2020</v>
      </c>
      <c r="AD140" s="91">
        <v>2021</v>
      </c>
    </row>
    <row r="141" spans="1:35" ht="13.5">
      <c r="A141" s="91">
        <v>139</v>
      </c>
      <c r="B141" s="55" t="s">
        <v>543</v>
      </c>
      <c r="C141" t="s">
        <v>231</v>
      </c>
      <c r="D141">
        <v>3.0516619943932701E-2</v>
      </c>
      <c r="E141">
        <v>4.2859210852841403E-2</v>
      </c>
      <c r="F141">
        <v>4.2867837705519003E-2</v>
      </c>
      <c r="G141">
        <v>4.7651380896437702E-2</v>
      </c>
      <c r="H141">
        <v>5.0487766154497501E-2</v>
      </c>
      <c r="I141">
        <v>5.0224555109497498E-2</v>
      </c>
      <c r="J141">
        <v>4.8210967935271201E-2</v>
      </c>
      <c r="K141">
        <v>4.93774837279356E-2</v>
      </c>
      <c r="L141">
        <v>4.8998784459294502E-2</v>
      </c>
      <c r="M141">
        <v>6.3170912940362103E-2</v>
      </c>
      <c r="N141">
        <v>5.03754429503981E-2</v>
      </c>
      <c r="O141">
        <v>6.13412270275875E-2</v>
      </c>
      <c r="P141">
        <v>7.1486155522785394E-2</v>
      </c>
      <c r="Q141">
        <v>0.110790386293994</v>
      </c>
      <c r="R141">
        <v>0.10330174386118</v>
      </c>
      <c r="S141">
        <v>9.8014015087237505E-2</v>
      </c>
      <c r="T141">
        <v>0.108529045567304</v>
      </c>
      <c r="U141">
        <v>0.11009741937259</v>
      </c>
      <c r="V141">
        <v>0.11173803001040999</v>
      </c>
      <c r="W141">
        <v>0.104216122684772</v>
      </c>
      <c r="X141">
        <v>0.112275771549927</v>
      </c>
      <c r="Y141" s="91">
        <v>0.12853067497051199</v>
      </c>
      <c r="Z141" s="91">
        <v>0.11195366610938599</v>
      </c>
      <c r="AA141" s="91">
        <v>0.107206653023079</v>
      </c>
      <c r="AB141" s="91">
        <v>0.10692123582900501</v>
      </c>
      <c r="AC141" s="91">
        <v>0.107244970244448</v>
      </c>
      <c r="AD141" s="91">
        <v>0.105853094114176</v>
      </c>
    </row>
    <row r="142" spans="1:35" ht="13.5">
      <c r="A142" s="91">
        <v>140</v>
      </c>
      <c r="B142" s="55" t="s">
        <v>544</v>
      </c>
      <c r="C142" t="s">
        <v>232</v>
      </c>
      <c r="D142">
        <v>2.6732078494192998E-2</v>
      </c>
      <c r="E142">
        <v>4.0954069815534698E-2</v>
      </c>
      <c r="F142">
        <v>7.0128410315855497E-2</v>
      </c>
      <c r="G142">
        <v>6.0536428983891201E-2</v>
      </c>
      <c r="H142">
        <v>7.0040750083793402E-2</v>
      </c>
      <c r="I142">
        <v>7.2287880643250202E-2</v>
      </c>
      <c r="J142">
        <v>7.6625711717111106E-2</v>
      </c>
      <c r="K142">
        <v>7.7525170901941096E-2</v>
      </c>
      <c r="L142">
        <v>7.0971930467802105E-2</v>
      </c>
      <c r="M142">
        <v>9.2590820720051301E-2</v>
      </c>
      <c r="N142">
        <v>0.12023640084192801</v>
      </c>
      <c r="O142">
        <v>0.13057735692256101</v>
      </c>
      <c r="P142">
        <v>0.14442166486796901</v>
      </c>
      <c r="Q142">
        <v>0.13836806056141901</v>
      </c>
      <c r="R142">
        <v>0.14071539173632699</v>
      </c>
      <c r="S142">
        <v>0.13663649476266099</v>
      </c>
      <c r="T142">
        <v>0.143474015557844</v>
      </c>
      <c r="U142">
        <v>0.144838133730368</v>
      </c>
      <c r="V142">
        <v>0.13630470046391899</v>
      </c>
      <c r="W142">
        <v>0.14420380041769401</v>
      </c>
      <c r="X142">
        <v>0.13999060322034901</v>
      </c>
      <c r="Y142" s="91">
        <v>0.13047987375606601</v>
      </c>
      <c r="Z142" s="91">
        <v>0.147672216725238</v>
      </c>
      <c r="AA142" s="91">
        <v>0.14565317686583901</v>
      </c>
      <c r="AB142" s="91">
        <v>0.148304220540316</v>
      </c>
      <c r="AC142" s="91">
        <v>0.146502417310856</v>
      </c>
      <c r="AD142" s="91">
        <v>0.145574414859615</v>
      </c>
    </row>
    <row r="143" spans="1:35" ht="13.5">
      <c r="A143" s="91">
        <v>141</v>
      </c>
      <c r="B143" s="55" t="s">
        <v>545</v>
      </c>
      <c r="C143" t="s">
        <v>233</v>
      </c>
      <c r="D143">
        <v>3.0356427713255901E-2</v>
      </c>
      <c r="E143">
        <v>8.9699313425428001E-3</v>
      </c>
      <c r="F143">
        <v>5.0560601370383297E-2</v>
      </c>
      <c r="G143">
        <v>5.1671611477270403E-2</v>
      </c>
      <c r="H143">
        <v>6.1178047876938202E-2</v>
      </c>
      <c r="I143">
        <v>7.9396861854755696E-2</v>
      </c>
      <c r="J143">
        <v>6.3814803715912499E-2</v>
      </c>
      <c r="K143">
        <v>6.0662309566887403E-2</v>
      </c>
      <c r="L143">
        <v>3.9829100348081299E-2</v>
      </c>
      <c r="M143">
        <v>6.8513787241839097E-2</v>
      </c>
      <c r="N143">
        <v>4.7405803661321702E-2</v>
      </c>
      <c r="O143">
        <v>5.5845179555196502E-2</v>
      </c>
      <c r="P143">
        <v>6.2469915463187101E-2</v>
      </c>
      <c r="Q143">
        <v>5.1135395560122303E-2</v>
      </c>
      <c r="R143">
        <v>6.9053900405594296E-2</v>
      </c>
      <c r="S143">
        <v>7.2259267543927294E-2</v>
      </c>
      <c r="T143">
        <v>8.3396353679080507E-2</v>
      </c>
      <c r="U143">
        <v>7.9114069173410406E-2</v>
      </c>
      <c r="V143">
        <v>8.2458790159922593E-2</v>
      </c>
      <c r="W143">
        <v>7.7679681432346895E-2</v>
      </c>
      <c r="X143">
        <v>7.0608107682560095E-2</v>
      </c>
      <c r="Y143" s="91">
        <v>6.9536752803447205E-2</v>
      </c>
      <c r="Z143" s="91">
        <v>6.9000000000000006E-2</v>
      </c>
      <c r="AA143" s="91">
        <v>6.8000000000000005E-2</v>
      </c>
      <c r="AB143" s="91">
        <v>6.7000000000000004E-2</v>
      </c>
      <c r="AC143" s="91">
        <v>6.6000000000000003E-2</v>
      </c>
      <c r="AD143" s="91">
        <v>6.5000000000000002E-2</v>
      </c>
    </row>
    <row r="144" spans="1:35" ht="13.5">
      <c r="A144" s="91">
        <v>142</v>
      </c>
      <c r="B144" s="55" t="s">
        <v>546</v>
      </c>
      <c r="C144" t="s">
        <v>234</v>
      </c>
      <c r="D144">
        <v>1.6371645975170199E-2</v>
      </c>
      <c r="E144">
        <v>1.7916597733476699E-2</v>
      </c>
      <c r="F144">
        <v>1.57389905004028E-2</v>
      </c>
      <c r="G144">
        <v>2.10828139622866E-2</v>
      </c>
      <c r="H144">
        <v>1.8924973979924799E-2</v>
      </c>
      <c r="I144">
        <v>2.31703805687846E-2</v>
      </c>
      <c r="J144">
        <v>2.3291878933173499E-2</v>
      </c>
      <c r="K144">
        <v>2.3590302077647202E-2</v>
      </c>
      <c r="L144">
        <v>2.6010936363349699E-2</v>
      </c>
      <c r="M144">
        <v>4.0936249910935099E-2</v>
      </c>
      <c r="N144">
        <v>3.6898047834340399E-2</v>
      </c>
      <c r="O144">
        <v>3.6464342406875697E-2</v>
      </c>
      <c r="P144">
        <v>4.2489075414651703E-2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 s="91">
        <v>0</v>
      </c>
      <c r="Z144" s="91">
        <v>0</v>
      </c>
      <c r="AA144" s="91">
        <v>0</v>
      </c>
      <c r="AB144" s="91">
        <v>0</v>
      </c>
      <c r="AC144" s="91">
        <v>0</v>
      </c>
      <c r="AD144" s="91">
        <v>0</v>
      </c>
    </row>
    <row r="145" spans="1:30" ht="13.5">
      <c r="A145" s="91">
        <v>143</v>
      </c>
      <c r="B145" s="78" t="s">
        <v>547</v>
      </c>
      <c r="C145" s="13" t="s">
        <v>235</v>
      </c>
      <c r="D145">
        <v>0.32964578125378802</v>
      </c>
      <c r="E145">
        <v>-6.05454322971343E-2</v>
      </c>
      <c r="F145">
        <v>-0.49509019136002402</v>
      </c>
      <c r="G145">
        <v>0.15777316292385499</v>
      </c>
      <c r="H145">
        <v>0.130640218060563</v>
      </c>
      <c r="I145">
        <v>4.1012321454987302E-2</v>
      </c>
      <c r="J145">
        <v>-4.5709050158643898E-2</v>
      </c>
      <c r="K145">
        <v>0.11256146886061499</v>
      </c>
      <c r="L145">
        <v>8.8098717042598196E-2</v>
      </c>
      <c r="M145">
        <v>3.7425209044602697E-2</v>
      </c>
      <c r="N145">
        <v>-0.14582588096730101</v>
      </c>
      <c r="O145">
        <v>8.4693231594838894E-2</v>
      </c>
      <c r="P145">
        <v>-5.4233448017376E-2</v>
      </c>
      <c r="Q145">
        <v>-0.24878656481161501</v>
      </c>
      <c r="R145">
        <v>-0.26396705117580699</v>
      </c>
      <c r="S145">
        <v>-0.30614369161562299</v>
      </c>
      <c r="T145">
        <v>0.13459641520483601</v>
      </c>
      <c r="U145">
        <v>0.12567936731895499</v>
      </c>
      <c r="V145">
        <v>4.2477905696294699E-2</v>
      </c>
      <c r="W145">
        <v>9.1957593925045003E-2</v>
      </c>
      <c r="X145">
        <v>0.14020723823081799</v>
      </c>
      <c r="Y145" s="91">
        <v>0.10353267979172601</v>
      </c>
      <c r="Z145" s="91">
        <v>0.05</v>
      </c>
      <c r="AA145" s="91">
        <v>0</v>
      </c>
      <c r="AB145" s="91">
        <v>-0.05</v>
      </c>
      <c r="AC145" s="91">
        <v>-0.1</v>
      </c>
      <c r="AD145" s="91">
        <v>-0.15</v>
      </c>
    </row>
    <row r="146" spans="1:30" ht="13.5">
      <c r="A146" s="91">
        <v>144</v>
      </c>
      <c r="B146" s="55" t="s">
        <v>548</v>
      </c>
      <c r="C146" t="s">
        <v>245</v>
      </c>
      <c r="D146">
        <v>2.0026721367225199E-2</v>
      </c>
      <c r="E146">
        <v>2.0026721367225199E-2</v>
      </c>
      <c r="F146">
        <v>5.7800462495910997E-2</v>
      </c>
      <c r="G146">
        <v>1.1567533453007799E-2</v>
      </c>
      <c r="H146">
        <v>-0.12284600666207</v>
      </c>
      <c r="I146">
        <v>3.8318417544283202E-2</v>
      </c>
      <c r="J146">
        <v>-2.6753908924860601E-2</v>
      </c>
      <c r="K146">
        <v>-2.4228902170370398E-2</v>
      </c>
      <c r="L146">
        <v>-0.101079090537052</v>
      </c>
      <c r="M146">
        <v>3.23222699616992E-2</v>
      </c>
      <c r="N146">
        <v>3.56209971123757E-2</v>
      </c>
      <c r="O146">
        <v>9.8574324426345394E-3</v>
      </c>
      <c r="P146">
        <v>9.9166977700696796E-2</v>
      </c>
      <c r="Q146">
        <v>-6.09354638167076E-2</v>
      </c>
      <c r="R146">
        <v>0.126148531291771</v>
      </c>
      <c r="S146">
        <v>5.79663028189394E-2</v>
      </c>
      <c r="T146">
        <v>-3.48447174138449E-2</v>
      </c>
      <c r="U146">
        <v>-7.3815716048014707E-2</v>
      </c>
      <c r="V146">
        <v>6.9167983502185601E-2</v>
      </c>
      <c r="W146">
        <v>-3.8021712712193997E-2</v>
      </c>
      <c r="X146">
        <v>-9.7995802676874397E-2</v>
      </c>
      <c r="Y146" s="91">
        <v>2.2557691271330699E-2</v>
      </c>
      <c r="Z146" s="91">
        <v>2.2557691271330699E-2</v>
      </c>
      <c r="AA146" s="91">
        <v>2.2557691271330699E-2</v>
      </c>
      <c r="AB146" s="91">
        <v>2.2557691271330699E-2</v>
      </c>
      <c r="AC146" s="91">
        <v>2.2557691271330699E-2</v>
      </c>
      <c r="AD146" s="91">
        <v>2.2557691271330699E-2</v>
      </c>
    </row>
    <row r="147" spans="1:30" ht="13.5">
      <c r="A147" s="91">
        <v>145</v>
      </c>
      <c r="B147" s="55" t="s">
        <v>549</v>
      </c>
      <c r="C147" t="s">
        <v>236</v>
      </c>
      <c r="D147">
        <v>0</v>
      </c>
      <c r="E147">
        <v>-0.329987883660457</v>
      </c>
      <c r="F147">
        <v>-0.42480717492745101</v>
      </c>
      <c r="G147">
        <v>0.266341015857188</v>
      </c>
      <c r="H147">
        <v>0.16600616877363999</v>
      </c>
      <c r="I147">
        <v>0.190632961539696</v>
      </c>
      <c r="J147">
        <v>0.13709314738105399</v>
      </c>
      <c r="K147">
        <v>6.4344093578502404E-2</v>
      </c>
      <c r="L147">
        <v>-0.215682873158594</v>
      </c>
      <c r="M147">
        <v>-0.34464394768281698</v>
      </c>
      <c r="N147">
        <v>3.1441075622541399E-2</v>
      </c>
      <c r="O147">
        <v>0.13501669327256099</v>
      </c>
      <c r="P147">
        <v>0.36232734571212299</v>
      </c>
      <c r="Q147">
        <v>0.44307008312944601</v>
      </c>
      <c r="R147">
        <v>0.39093538510900899</v>
      </c>
      <c r="S147">
        <v>0.113795679103988</v>
      </c>
      <c r="T147">
        <v>-0.12048039169196</v>
      </c>
      <c r="U147">
        <v>-0.11793743347970299</v>
      </c>
      <c r="V147">
        <v>-4.3366322861327897E-2</v>
      </c>
      <c r="W147">
        <v>-0.18558945619949099</v>
      </c>
      <c r="X147">
        <v>-0.26522460833123501</v>
      </c>
      <c r="Y147" s="91">
        <v>-0.25328355708671701</v>
      </c>
      <c r="Z147" s="91">
        <v>-0.37</v>
      </c>
      <c r="AA147" s="91">
        <v>-0.49</v>
      </c>
      <c r="AB147" s="91">
        <v>-0.61</v>
      </c>
      <c r="AC147" s="91">
        <v>-0.73</v>
      </c>
      <c r="AD147" s="91">
        <v>-0.85</v>
      </c>
    </row>
    <row r="148" spans="1:30" ht="13.5">
      <c r="A148" s="91">
        <v>146</v>
      </c>
      <c r="B148" s="55" t="s">
        <v>550</v>
      </c>
      <c r="C148" t="s">
        <v>237</v>
      </c>
      <c r="D148">
        <v>0.23867823057231799</v>
      </c>
      <c r="E148">
        <v>-3.09824233003415E-2</v>
      </c>
      <c r="F148">
        <v>2.27786303168089E-2</v>
      </c>
      <c r="G148">
        <v>-4.7435025656250601E-2</v>
      </c>
      <c r="H148">
        <v>-5.62086602820926E-2</v>
      </c>
      <c r="I148">
        <v>-4.5131179809818303E-2</v>
      </c>
      <c r="J148">
        <v>-0.10265537005110301</v>
      </c>
      <c r="K148">
        <v>-8.6058324468212502E-2</v>
      </c>
      <c r="L148">
        <v>-2.5051090459543301E-2</v>
      </c>
      <c r="M148">
        <v>4.62036668152703E-2</v>
      </c>
      <c r="N148">
        <v>5.3555003641982402E-2</v>
      </c>
      <c r="O148">
        <v>0.119037260759924</v>
      </c>
      <c r="P148">
        <v>8.9521719963709001E-2</v>
      </c>
      <c r="Q148">
        <v>3.7782644863745697E-2</v>
      </c>
      <c r="R148">
        <v>-0.21559799578211</v>
      </c>
      <c r="S148">
        <v>-0.10901439733260899</v>
      </c>
      <c r="T148">
        <v>-6.2157368676003202E-2</v>
      </c>
      <c r="U148">
        <v>-4.0088248633791902E-4</v>
      </c>
      <c r="V148">
        <v>-2.21427768714412E-2</v>
      </c>
      <c r="W148">
        <v>3.8358980703310702E-2</v>
      </c>
      <c r="X148">
        <v>9.9395600218479097E-2</v>
      </c>
      <c r="Y148" s="91">
        <v>5.7523757320267301E-2</v>
      </c>
      <c r="Z148" s="91">
        <v>8.5999999999999896E-2</v>
      </c>
      <c r="AA148" s="91">
        <v>7.3999999999999996E-2</v>
      </c>
      <c r="AB148" s="91">
        <v>6.2E-2</v>
      </c>
      <c r="AC148" s="91">
        <v>0.05</v>
      </c>
      <c r="AD148" s="91">
        <v>3.7999999999999999E-2</v>
      </c>
    </row>
    <row r="149" spans="1:30" ht="13.5">
      <c r="A149" s="91">
        <v>147</v>
      </c>
      <c r="B149" s="55" t="s">
        <v>551</v>
      </c>
      <c r="C149" t="s">
        <v>238</v>
      </c>
      <c r="D149">
        <v>0.10354271342867501</v>
      </c>
      <c r="E149">
        <v>-0.76835058661603695</v>
      </c>
      <c r="F149">
        <v>5.0744363794541801E-2</v>
      </c>
      <c r="G149" s="102">
        <v>-2.2204460492503101E-16</v>
      </c>
      <c r="H149">
        <v>-0.10804608571537699</v>
      </c>
      <c r="I149">
        <v>0.107862621853886</v>
      </c>
      <c r="J149">
        <v>0.12870915818234099</v>
      </c>
      <c r="K149">
        <v>0.22995683078099699</v>
      </c>
      <c r="L149">
        <v>0.13299265152525699</v>
      </c>
      <c r="M149">
        <v>0.131617012053306</v>
      </c>
      <c r="N149" s="102">
        <v>0.12642850923094101</v>
      </c>
      <c r="O149">
        <v>1.0497401509608401E-2</v>
      </c>
      <c r="P149">
        <v>-4.9429918261456401E-2</v>
      </c>
      <c r="Q149">
        <v>-5.7343985860626598E-2</v>
      </c>
      <c r="R149">
        <v>-0.22022090750221099</v>
      </c>
      <c r="S149">
        <v>-0.18191877102235801</v>
      </c>
      <c r="T149">
        <v>-0.28631156921210099</v>
      </c>
      <c r="U149">
        <v>-0.11681250698546</v>
      </c>
      <c r="V149">
        <v>7.03621924248354E-3</v>
      </c>
      <c r="W149">
        <v>0.11703643287799</v>
      </c>
      <c r="X149">
        <v>0.27300915153655703</v>
      </c>
      <c r="Y149" s="91">
        <v>0.33509783734857301</v>
      </c>
      <c r="Z149" s="91">
        <v>0.30499999999999999</v>
      </c>
      <c r="AA149" s="91">
        <v>0.32</v>
      </c>
      <c r="AB149" s="91">
        <v>0.33500000000000002</v>
      </c>
      <c r="AC149" s="91">
        <v>0.35</v>
      </c>
      <c r="AD149" s="91">
        <v>0.36499999999999999</v>
      </c>
    </row>
    <row r="150" spans="1:30" s="91" customFormat="1" ht="13.5">
      <c r="A150" s="91">
        <v>148</v>
      </c>
      <c r="B150" s="55" t="s">
        <v>559</v>
      </c>
      <c r="C150" s="16" t="s">
        <v>249</v>
      </c>
      <c r="D150" s="91">
        <v>-1.52399322410307E-2</v>
      </c>
      <c r="E150" s="91">
        <v>0.101166633264207</v>
      </c>
      <c r="F150" s="91">
        <v>-0.22363432214589399</v>
      </c>
      <c r="G150" s="102">
        <v>0.14083961375879001</v>
      </c>
      <c r="H150" s="91">
        <v>-4.2694887404395802E-2</v>
      </c>
      <c r="I150" s="91">
        <v>-8.2554383532661105E-2</v>
      </c>
      <c r="J150" s="91">
        <v>-1.9526386542980199E-2</v>
      </c>
      <c r="K150" s="91">
        <v>5.1330457249278202E-3</v>
      </c>
      <c r="L150" s="91">
        <v>9.3986041454112906E-2</v>
      </c>
      <c r="M150" s="91">
        <v>0.101402566865818</v>
      </c>
      <c r="N150" s="102">
        <v>0.108146106354588</v>
      </c>
      <c r="O150" s="91">
        <v>1.54691901949681E-2</v>
      </c>
      <c r="P150" s="91">
        <v>7.9940566540914595E-2</v>
      </c>
      <c r="Q150" s="91">
        <v>-0.108828121642655</v>
      </c>
      <c r="R150" s="102">
        <v>1.4432899320127E-15</v>
      </c>
      <c r="S150" s="91">
        <v>-0.31727938239737202</v>
      </c>
      <c r="T150" s="91">
        <v>-0.117903954944178</v>
      </c>
      <c r="U150" s="91">
        <v>4.8605491470154097E-2</v>
      </c>
      <c r="V150" s="91">
        <v>-0.114207229373873</v>
      </c>
      <c r="W150" s="91">
        <v>4.7553812383097402E-2</v>
      </c>
      <c r="X150" s="91">
        <v>0.124158829645971</v>
      </c>
      <c r="Y150" s="91">
        <v>0.17120765021686399</v>
      </c>
      <c r="Z150" s="91">
        <v>0.17120765021686399</v>
      </c>
      <c r="AA150" s="91">
        <v>0.17120765021686399</v>
      </c>
      <c r="AB150" s="91">
        <v>0.17120765021686399</v>
      </c>
      <c r="AC150" s="91">
        <v>0.17120765021686399</v>
      </c>
      <c r="AD150" s="91">
        <v>0.17120765021686399</v>
      </c>
    </row>
    <row r="151" spans="1:30" ht="13.5">
      <c r="A151" s="91">
        <v>149</v>
      </c>
      <c r="B151" s="55" t="s">
        <v>552</v>
      </c>
      <c r="C151" t="s">
        <v>239</v>
      </c>
      <c r="D151">
        <v>0</v>
      </c>
      <c r="E151">
        <v>0.19184416639287799</v>
      </c>
      <c r="F151">
        <v>0.16552859070526199</v>
      </c>
      <c r="G151">
        <v>-4.85472642942043E-2</v>
      </c>
      <c r="H151">
        <v>-0.16300054031529501</v>
      </c>
      <c r="I151">
        <v>3.8335475465071399E-2</v>
      </c>
      <c r="J151">
        <v>-7.39160299639917E-2</v>
      </c>
      <c r="K151">
        <v>-0.113419807293296</v>
      </c>
      <c r="L151" s="102">
        <v>3.10862446895043E-15</v>
      </c>
      <c r="M151">
        <v>-1.3364530031057101E-2</v>
      </c>
      <c r="N151">
        <v>-4.3013417282401302E-2</v>
      </c>
      <c r="O151">
        <v>-2.90085257149044E-2</v>
      </c>
      <c r="P151">
        <v>3.5354756119080497E-2</v>
      </c>
      <c r="Q151">
        <v>-0.23118623970330601</v>
      </c>
      <c r="R151">
        <v>2.8498314691147199E-2</v>
      </c>
      <c r="S151" s="102">
        <v>4.0500968197786397E-2</v>
      </c>
      <c r="T151">
        <v>4.53175263447902E-2</v>
      </c>
      <c r="U151">
        <v>-4.2396538264742399E-2</v>
      </c>
      <c r="V151">
        <v>0.16820589991799101</v>
      </c>
      <c r="W151">
        <v>0.103794964992504</v>
      </c>
      <c r="X151">
        <v>-4.0888987350172899E-2</v>
      </c>
      <c r="Y151" s="91">
        <v>-1.86387826129755E-2</v>
      </c>
      <c r="Z151" s="91">
        <v>-1.86387826129755E-2</v>
      </c>
      <c r="AA151" s="91">
        <v>-1.86387826129755E-2</v>
      </c>
      <c r="AB151" s="91">
        <v>-1.86387826129755E-2</v>
      </c>
      <c r="AC151" s="91">
        <v>-1.86387826129755E-2</v>
      </c>
      <c r="AD151" s="91">
        <v>-1.86387826129755E-2</v>
      </c>
    </row>
    <row r="152" spans="1:30" ht="13.5">
      <c r="A152" s="91">
        <v>150</v>
      </c>
      <c r="B152" s="55" t="s">
        <v>553</v>
      </c>
      <c r="C152" t="s">
        <v>246</v>
      </c>
      <c r="D152">
        <v>-5.4224019247747203E-2</v>
      </c>
      <c r="E152">
        <v>-6.7587851128519005E-2</v>
      </c>
      <c r="F152">
        <v>-3.1883058780505499E-2</v>
      </c>
      <c r="G152">
        <v>-0.10131306890537101</v>
      </c>
      <c r="H152">
        <v>-5.9513395908575899E-2</v>
      </c>
      <c r="I152">
        <v>-6.0268326168872698E-2</v>
      </c>
      <c r="J152">
        <v>5.4820817216320997E-2</v>
      </c>
      <c r="K152">
        <v>6.7765014206496804E-2</v>
      </c>
      <c r="L152">
        <v>0.13572292111296499</v>
      </c>
      <c r="M152">
        <v>2.3480067950303302E-2</v>
      </c>
      <c r="N152">
        <v>1.38120903074973E-3</v>
      </c>
      <c r="O152">
        <v>6.7928586535354496E-2</v>
      </c>
      <c r="P152">
        <v>2.2485695562818299E-2</v>
      </c>
      <c r="Q152">
        <v>0.20645481580776301</v>
      </c>
      <c r="R152">
        <v>0.106001170851384</v>
      </c>
      <c r="S152">
        <v>7.6763121701166295E-2</v>
      </c>
      <c r="T152">
        <v>-2.11849372225686E-2</v>
      </c>
      <c r="U152">
        <v>1.1333386152304101E-2</v>
      </c>
      <c r="V152">
        <v>-0.112223083398312</v>
      </c>
      <c r="W152">
        <v>-0.121325989107107</v>
      </c>
      <c r="X152">
        <v>-6.7979291627683694E-2</v>
      </c>
      <c r="Y152" s="91">
        <v>-7.6633784632476998E-2</v>
      </c>
      <c r="Z152" s="91">
        <v>-0.08</v>
      </c>
      <c r="AA152" s="91">
        <v>-0.11</v>
      </c>
      <c r="AB152" s="91">
        <v>-0.14000000000000001</v>
      </c>
      <c r="AC152" s="91">
        <v>-0.17</v>
      </c>
      <c r="AD152" s="91">
        <v>-0.2</v>
      </c>
    </row>
    <row r="153" spans="1:30" ht="13.5">
      <c r="A153" s="91">
        <v>151</v>
      </c>
      <c r="B153" s="55" t="s">
        <v>554</v>
      </c>
      <c r="C153" t="s">
        <v>240</v>
      </c>
      <c r="D153">
        <v>0.31781812713365198</v>
      </c>
      <c r="E153">
        <v>-0.14512659044637599</v>
      </c>
      <c r="F153">
        <v>-0.105554933211731</v>
      </c>
      <c r="G153">
        <v>-0.35495830719583299</v>
      </c>
      <c r="H153">
        <v>4.0768784172290601E-2</v>
      </c>
      <c r="I153">
        <v>-5.4430570696752299E-2</v>
      </c>
      <c r="J153">
        <v>-0.119038602420801</v>
      </c>
      <c r="K153">
        <v>-2.9558075610199099E-2</v>
      </c>
      <c r="L153">
        <v>0.11166612079984101</v>
      </c>
      <c r="M153">
        <v>0.13537749243251401</v>
      </c>
      <c r="N153">
        <v>0.205679366117589</v>
      </c>
      <c r="O153">
        <v>0.11786030161012399</v>
      </c>
      <c r="P153">
        <v>7.17103889399857E-2</v>
      </c>
      <c r="Q153">
        <v>8.8038341663319794E-3</v>
      </c>
      <c r="R153">
        <v>-0.121215174780145</v>
      </c>
      <c r="S153">
        <v>1.19788339518013E-2</v>
      </c>
      <c r="T153">
        <v>7.9788192588677101E-2</v>
      </c>
      <c r="U153">
        <v>3.3237052140230802E-2</v>
      </c>
      <c r="V153">
        <v>0.16286242592766401</v>
      </c>
      <c r="W153">
        <v>5.4879241515015102E-2</v>
      </c>
      <c r="X153">
        <v>-0.14742086181019501</v>
      </c>
      <c r="Y153" s="91">
        <v>-0.27584218194726001</v>
      </c>
      <c r="Z153" s="91">
        <v>-0.125</v>
      </c>
      <c r="AA153" s="91">
        <v>-0.125</v>
      </c>
      <c r="AB153" s="91">
        <v>-0.125</v>
      </c>
      <c r="AC153" s="91">
        <v>-0.125</v>
      </c>
      <c r="AD153" s="91">
        <v>-0.125</v>
      </c>
    </row>
    <row r="154" spans="1:30" ht="13.5">
      <c r="A154" s="91">
        <v>152</v>
      </c>
      <c r="B154" s="55" t="s">
        <v>555</v>
      </c>
      <c r="C154" t="s">
        <v>241</v>
      </c>
      <c r="D154">
        <v>4.4445553700393603E-2</v>
      </c>
      <c r="E154">
        <v>-0.33780076375074503</v>
      </c>
      <c r="F154">
        <v>6.8541345991178004E-2</v>
      </c>
      <c r="G154" s="102">
        <v>1.22124532708767E-15</v>
      </c>
      <c r="H154">
        <v>-0.123957569419816</v>
      </c>
      <c r="I154">
        <v>0.29276494061465802</v>
      </c>
      <c r="J154">
        <v>0.14780200431753501</v>
      </c>
      <c r="K154">
        <v>7.3394095255851902E-2</v>
      </c>
      <c r="L154">
        <v>-7.3690743285065405E-2</v>
      </c>
      <c r="M154">
        <v>-5.0019572360978697E-2</v>
      </c>
      <c r="N154" s="102">
        <v>-2.74711331062834E-2</v>
      </c>
      <c r="O154">
        <v>-4.1685170834211298E-2</v>
      </c>
      <c r="P154">
        <v>-0.12589566330916199</v>
      </c>
      <c r="Q154">
        <v>-6.0025482043172297E-2</v>
      </c>
      <c r="R154">
        <v>5.79528274373112E-2</v>
      </c>
      <c r="S154">
        <v>5.2828751561332203E-2</v>
      </c>
      <c r="T154">
        <v>0.10347256477151399</v>
      </c>
      <c r="U154">
        <v>0.12738508479198901</v>
      </c>
      <c r="V154">
        <v>0.15623006214638499</v>
      </c>
      <c r="W154">
        <v>1.22554039905286E-2</v>
      </c>
      <c r="X154">
        <v>-0.12130974477325999</v>
      </c>
      <c r="Y154" s="91">
        <v>-0.175216791696063</v>
      </c>
      <c r="Z154" s="91">
        <v>-0.16</v>
      </c>
      <c r="AA154" s="91">
        <v>-0.22</v>
      </c>
      <c r="AB154" s="91">
        <v>-0.28000000000000003</v>
      </c>
      <c r="AC154" s="91">
        <v>-0.34</v>
      </c>
      <c r="AD154" s="91">
        <v>-0.4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B64"/>
  <sheetViews>
    <sheetView tabSelected="1" zoomScaleNormal="100" zoomScaleSheetLayoutView="100" workbookViewId="0">
      <pane xSplit="1" ySplit="7" topLeftCell="B21" activePane="bottomRight" state="frozen"/>
      <selection activeCell="AB1" sqref="AB1"/>
      <selection pane="topRight" activeCell="AB1" sqref="AB1"/>
      <selection pane="bottomLeft" activeCell="AB1" sqref="AB1"/>
      <selection pane="bottomRight" activeCell="Y57" sqref="Y57"/>
    </sheetView>
  </sheetViews>
  <sheetFormatPr defaultRowHeight="12.75"/>
  <cols>
    <col min="1" max="1" width="40.5703125" customWidth="1"/>
    <col min="2" max="11" width="9.7109375" hidden="1" customWidth="1"/>
    <col min="12" max="17" width="9.7109375" style="6" hidden="1" customWidth="1"/>
    <col min="18" max="20" width="9.7109375" hidden="1" customWidth="1"/>
    <col min="21" max="21" width="9.7109375" customWidth="1"/>
    <col min="22" max="28" width="9.7109375" style="91" customWidth="1"/>
  </cols>
  <sheetData>
    <row r="1" spans="1:28" ht="13.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R1" s="37"/>
      <c r="S1" s="37"/>
      <c r="T1" s="37"/>
      <c r="X1" s="3"/>
      <c r="AA1" s="3"/>
      <c r="AB1" s="120" t="s">
        <v>574</v>
      </c>
    </row>
    <row r="2" spans="1:28" ht="18">
      <c r="A2" s="121" t="s">
        <v>575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41"/>
      <c r="M2" s="41"/>
      <c r="N2" s="41"/>
      <c r="O2" s="41"/>
      <c r="P2" s="41"/>
      <c r="Q2" s="4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>
      <c r="A3" s="36" t="s">
        <v>564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79"/>
      <c r="M3" s="79"/>
      <c r="N3" s="79"/>
      <c r="O3" s="79"/>
      <c r="P3" s="79"/>
      <c r="Q3" s="79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1:28" ht="3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4"/>
      <c r="N4" s="5"/>
      <c r="O4" s="5"/>
      <c r="P4" s="5"/>
      <c r="Q4" s="5"/>
      <c r="R4" s="5"/>
      <c r="S4" s="5"/>
      <c r="T4" s="5"/>
      <c r="U4" s="5"/>
      <c r="V4" s="5"/>
      <c r="W4" s="29"/>
      <c r="X4" s="70"/>
      <c r="Y4" s="65"/>
      <c r="Z4" s="5"/>
      <c r="AA4" s="5"/>
      <c r="AB4" s="5"/>
    </row>
    <row r="5" spans="1:28">
      <c r="A5" s="16"/>
      <c r="B5" s="16"/>
      <c r="C5" s="28">
        <v>1996</v>
      </c>
      <c r="D5" s="28">
        <f t="shared" ref="D5:K5" si="0">C5+1</f>
        <v>1997</v>
      </c>
      <c r="E5" s="28">
        <f t="shared" si="0"/>
        <v>1998</v>
      </c>
      <c r="F5" s="28">
        <f t="shared" si="0"/>
        <v>1999</v>
      </c>
      <c r="G5" s="28">
        <f t="shared" si="0"/>
        <v>2000</v>
      </c>
      <c r="H5" s="28">
        <f t="shared" si="0"/>
        <v>2001</v>
      </c>
      <c r="I5" s="28">
        <f t="shared" si="0"/>
        <v>2002</v>
      </c>
      <c r="J5" s="28">
        <f t="shared" si="0"/>
        <v>2003</v>
      </c>
      <c r="K5" s="74">
        <f t="shared" si="0"/>
        <v>2004</v>
      </c>
      <c r="L5" s="74">
        <f>K5+1</f>
        <v>2005</v>
      </c>
      <c r="M5" s="74">
        <v>2006</v>
      </c>
      <c r="N5" s="74">
        <v>2007</v>
      </c>
      <c r="O5" s="74">
        <v>2008</v>
      </c>
      <c r="P5" s="74">
        <f t="shared" ref="P5:AB5" si="1">O5+1</f>
        <v>2009</v>
      </c>
      <c r="Q5" s="74">
        <f t="shared" si="1"/>
        <v>2010</v>
      </c>
      <c r="R5" s="74">
        <f t="shared" si="1"/>
        <v>2011</v>
      </c>
      <c r="S5" s="74">
        <f t="shared" si="1"/>
        <v>2012</v>
      </c>
      <c r="T5" s="74">
        <f t="shared" si="1"/>
        <v>2013</v>
      </c>
      <c r="U5" s="74">
        <f t="shared" si="1"/>
        <v>2014</v>
      </c>
      <c r="V5" s="74">
        <f t="shared" si="1"/>
        <v>2015</v>
      </c>
      <c r="W5" s="87">
        <f t="shared" si="1"/>
        <v>2016</v>
      </c>
      <c r="X5" s="92">
        <f t="shared" si="1"/>
        <v>2017</v>
      </c>
      <c r="Y5" s="104">
        <f t="shared" si="1"/>
        <v>2018</v>
      </c>
      <c r="Z5" s="74">
        <f t="shared" si="1"/>
        <v>2019</v>
      </c>
      <c r="AA5" s="74">
        <f t="shared" si="1"/>
        <v>2020</v>
      </c>
      <c r="AB5" s="74">
        <f t="shared" si="1"/>
        <v>2021</v>
      </c>
    </row>
    <row r="6" spans="1:28">
      <c r="A6" s="122"/>
      <c r="B6" s="122" t="s">
        <v>565</v>
      </c>
      <c r="C6" s="122" t="s">
        <v>565</v>
      </c>
      <c r="D6" s="122" t="s">
        <v>565</v>
      </c>
      <c r="E6" s="122" t="s">
        <v>565</v>
      </c>
      <c r="F6" s="122" t="s">
        <v>565</v>
      </c>
      <c r="G6" s="122" t="s">
        <v>565</v>
      </c>
      <c r="H6" s="122" t="s">
        <v>565</v>
      </c>
      <c r="I6" s="122" t="s">
        <v>565</v>
      </c>
      <c r="J6" s="122" t="s">
        <v>565</v>
      </c>
      <c r="K6" s="122" t="s">
        <v>565</v>
      </c>
      <c r="L6" s="122" t="s">
        <v>565</v>
      </c>
      <c r="M6" s="122" t="s">
        <v>565</v>
      </c>
      <c r="N6" s="122" t="s">
        <v>565</v>
      </c>
      <c r="O6" s="122" t="s">
        <v>565</v>
      </c>
      <c r="P6" s="122" t="s">
        <v>565</v>
      </c>
      <c r="Q6" s="122" t="s">
        <v>565</v>
      </c>
      <c r="R6" s="122" t="s">
        <v>565</v>
      </c>
      <c r="S6" s="122" t="s">
        <v>565</v>
      </c>
      <c r="T6" s="122" t="s">
        <v>565</v>
      </c>
      <c r="U6" s="122" t="s">
        <v>565</v>
      </c>
      <c r="V6" s="122" t="s">
        <v>565</v>
      </c>
      <c r="W6" s="123" t="s">
        <v>565</v>
      </c>
      <c r="X6" s="124" t="s">
        <v>566</v>
      </c>
      <c r="Y6" s="125" t="s">
        <v>567</v>
      </c>
      <c r="Z6" s="122" t="s">
        <v>567</v>
      </c>
      <c r="AA6" s="122" t="s">
        <v>567</v>
      </c>
      <c r="AB6" s="122" t="s">
        <v>567</v>
      </c>
    </row>
    <row r="7" spans="1:28" ht="3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30"/>
      <c r="X7" s="97"/>
      <c r="Y7" s="63"/>
      <c r="Z7" s="8"/>
      <c r="AA7" s="8"/>
      <c r="AB7" s="8"/>
    </row>
    <row r="8" spans="1:28">
      <c r="K8" s="6"/>
      <c r="R8" s="6"/>
      <c r="S8" s="6"/>
      <c r="T8" s="6"/>
      <c r="U8" s="6"/>
      <c r="V8" s="6"/>
      <c r="W8" s="31"/>
      <c r="X8" s="71"/>
      <c r="Y8" s="57"/>
    </row>
    <row r="9" spans="1:28">
      <c r="A9" s="16" t="s">
        <v>576</v>
      </c>
      <c r="K9" s="6"/>
      <c r="R9" s="52"/>
      <c r="S9" s="6"/>
      <c r="T9" s="6"/>
      <c r="U9" s="6"/>
      <c r="V9" s="6"/>
      <c r="W9" s="31"/>
      <c r="X9" s="71"/>
      <c r="Y9" s="57"/>
    </row>
    <row r="10" spans="1:28">
      <c r="A10" s="16"/>
      <c r="K10" s="6"/>
      <c r="R10" s="6"/>
      <c r="S10" s="6"/>
      <c r="T10" s="6"/>
      <c r="U10" s="6"/>
      <c r="V10" s="6"/>
      <c r="W10" s="31"/>
      <c r="X10" s="71"/>
      <c r="Y10" s="57"/>
    </row>
    <row r="11" spans="1:28">
      <c r="A11" s="16" t="s">
        <v>577</v>
      </c>
      <c r="B11" s="69">
        <f t="shared" ref="B11:H11" si="2">B12-B13</f>
        <v>47.817915000000028</v>
      </c>
      <c r="C11" s="69">
        <f t="shared" si="2"/>
        <v>4.9308750000000146</v>
      </c>
      <c r="D11" s="69">
        <f t="shared" si="2"/>
        <v>-94.756567000000018</v>
      </c>
      <c r="E11" s="69">
        <f t="shared" si="2"/>
        <v>-383.42502999999994</v>
      </c>
      <c r="F11" s="69">
        <f t="shared" si="2"/>
        <v>-447.93018999999993</v>
      </c>
      <c r="G11" s="69">
        <f t="shared" si="2"/>
        <v>-433.16243899999995</v>
      </c>
      <c r="H11" s="69">
        <f t="shared" si="2"/>
        <v>-308.27130710990843</v>
      </c>
      <c r="I11" s="69">
        <f t="shared" ref="I11:N11" si="3">I12-I13</f>
        <v>-281.48042033469801</v>
      </c>
      <c r="J11" s="69">
        <f t="shared" si="3"/>
        <v>-259.24590158422052</v>
      </c>
      <c r="K11" s="53">
        <f t="shared" si="3"/>
        <v>155.55099500595895</v>
      </c>
      <c r="L11" s="53">
        <f t="shared" si="3"/>
        <v>67.129845177573543</v>
      </c>
      <c r="M11" s="53">
        <f t="shared" si="3"/>
        <v>510.61783343813477</v>
      </c>
      <c r="N11" s="53">
        <f t="shared" si="3"/>
        <v>374.22938857512645</v>
      </c>
      <c r="O11" s="53">
        <f t="shared" ref="O11" si="4">O12-O13</f>
        <v>-171.40130911629331</v>
      </c>
      <c r="P11" s="53">
        <f t="shared" ref="P11:T11" si="5">P12-P13</f>
        <v>518.49264395222144</v>
      </c>
      <c r="Q11" s="53">
        <f t="shared" si="5"/>
        <v>1197.1648150509018</v>
      </c>
      <c r="R11" s="53">
        <f t="shared" si="5"/>
        <v>730.84634324361195</v>
      </c>
      <c r="S11" s="53">
        <f t="shared" si="5"/>
        <v>909.43891668860851</v>
      </c>
      <c r="T11" s="53">
        <f t="shared" si="5"/>
        <v>1184.6964638058462</v>
      </c>
      <c r="U11" s="53">
        <v>855.91923097508607</v>
      </c>
      <c r="V11" s="53">
        <v>1218.2531784222865</v>
      </c>
      <c r="W11" s="66">
        <v>1987.2944540189146</v>
      </c>
      <c r="X11" s="72">
        <v>1858.387999999999</v>
      </c>
      <c r="Y11" s="106">
        <v>2207.3999999999996</v>
      </c>
      <c r="Z11" s="53">
        <v>2594.5300000000007</v>
      </c>
      <c r="AA11" s="53">
        <v>2872.75</v>
      </c>
      <c r="AB11" s="53">
        <v>2999.7699999999986</v>
      </c>
    </row>
    <row r="12" spans="1:28">
      <c r="A12" s="126" t="s">
        <v>578</v>
      </c>
      <c r="B12" s="69">
        <f>Data!C167</f>
        <v>258.52896900000002</v>
      </c>
      <c r="C12" s="69">
        <f>Data!D167</f>
        <v>271.22712100000001</v>
      </c>
      <c r="D12" s="69">
        <f>Data!E167</f>
        <v>302.71744500000005</v>
      </c>
      <c r="E12" s="69">
        <f>Data!F167</f>
        <v>313.74663000000004</v>
      </c>
      <c r="F12" s="69">
        <f>Data!G167</f>
        <v>350.560654</v>
      </c>
      <c r="G12" s="69">
        <f>Data!H167</f>
        <v>314.79972399999997</v>
      </c>
      <c r="H12" s="69">
        <f>Data!I167</f>
        <v>510.95325683233909</v>
      </c>
      <c r="I12" s="69">
        <f>Data!J167</f>
        <v>638.59692440925244</v>
      </c>
      <c r="J12" s="69">
        <f>Data!K167</f>
        <v>647.97030755695334</v>
      </c>
      <c r="K12" s="53">
        <f>Data!L167</f>
        <v>996.14140768562663</v>
      </c>
      <c r="L12" s="53">
        <f>Data!M167</f>
        <v>1136.5699161205994</v>
      </c>
      <c r="M12" s="53">
        <f>Data!N167</f>
        <v>1982.3663156266564</v>
      </c>
      <c r="N12" s="53">
        <f>Data!O167</f>
        <v>2958.7078160063443</v>
      </c>
      <c r="O12" s="53">
        <f>Data!P167</f>
        <v>3692.4486089226966</v>
      </c>
      <c r="P12" s="53">
        <f>Data!Q167</f>
        <v>4562.3147897343315</v>
      </c>
      <c r="Q12" s="53">
        <f>Data!R167</f>
        <v>5574.4610211540466</v>
      </c>
      <c r="R12" s="53">
        <f>Data!S167</f>
        <v>5631.1604697117918</v>
      </c>
      <c r="S12" s="53">
        <f>Data!T167</f>
        <v>6029.1232610813649</v>
      </c>
      <c r="T12" s="53">
        <f>Data!U167</f>
        <v>6545.7973402390189</v>
      </c>
      <c r="U12" s="53">
        <v>6610.712055118739</v>
      </c>
      <c r="V12" s="53">
        <v>9089.9883223116449</v>
      </c>
      <c r="W12" s="66">
        <v>10607.058965149496</v>
      </c>
      <c r="X12" s="72">
        <v>11515.14</v>
      </c>
      <c r="Y12" s="106">
        <v>12670.08</v>
      </c>
      <c r="Z12" s="53">
        <v>13940.85</v>
      </c>
      <c r="AA12" s="53">
        <v>15339.08</v>
      </c>
      <c r="AB12" s="53">
        <v>16877.55</v>
      </c>
    </row>
    <row r="13" spans="1:28">
      <c r="A13" s="126" t="s">
        <v>579</v>
      </c>
      <c r="B13" s="69">
        <f>Data!C168</f>
        <v>210.71105399999999</v>
      </c>
      <c r="C13" s="69">
        <f>Data!D168</f>
        <v>266.296246</v>
      </c>
      <c r="D13" s="69">
        <f>Data!E168</f>
        <v>397.47401200000007</v>
      </c>
      <c r="E13" s="69">
        <f>Data!F168</f>
        <v>697.17165999999997</v>
      </c>
      <c r="F13" s="69">
        <f>Data!G168</f>
        <v>798.49084399999992</v>
      </c>
      <c r="G13" s="69">
        <f>Data!H168</f>
        <v>747.96216299999992</v>
      </c>
      <c r="H13" s="69">
        <f>Data!I168</f>
        <v>819.22456394224753</v>
      </c>
      <c r="I13" s="69">
        <f>Data!J168</f>
        <v>920.07734474395045</v>
      </c>
      <c r="J13" s="69">
        <f>Data!K168</f>
        <v>907.21620914117386</v>
      </c>
      <c r="K13" s="53">
        <f>Data!L168</f>
        <v>840.59041267966768</v>
      </c>
      <c r="L13" s="53">
        <f>Data!M168</f>
        <v>1069.4400709430258</v>
      </c>
      <c r="M13" s="53">
        <f>Data!N168</f>
        <v>1471.7484821885216</v>
      </c>
      <c r="N13" s="53">
        <f>Data!O168</f>
        <v>2584.4784274312178</v>
      </c>
      <c r="O13" s="53">
        <f>Data!P168</f>
        <v>3863.8499180389899</v>
      </c>
      <c r="P13" s="53">
        <f>Data!Q168</f>
        <v>4043.8221457821101</v>
      </c>
      <c r="Q13" s="53">
        <f>Data!R168</f>
        <v>4377.2962061031449</v>
      </c>
      <c r="R13" s="53">
        <f>Data!S168</f>
        <v>4900.3141264681799</v>
      </c>
      <c r="S13" s="53">
        <f>Data!T168</f>
        <v>5119.6843443927564</v>
      </c>
      <c r="T13" s="53">
        <f>Data!U168</f>
        <v>5361.1008764331727</v>
      </c>
      <c r="U13" s="53">
        <v>5754.792824143653</v>
      </c>
      <c r="V13" s="53">
        <v>7871.7351438893584</v>
      </c>
      <c r="W13" s="66">
        <v>8619.764511130581</v>
      </c>
      <c r="X13" s="72">
        <v>9656.7520000000004</v>
      </c>
      <c r="Y13" s="106">
        <v>10462.68</v>
      </c>
      <c r="Z13" s="53">
        <v>11346.32</v>
      </c>
      <c r="AA13" s="53">
        <v>12466.33</v>
      </c>
      <c r="AB13" s="53">
        <v>13877.78</v>
      </c>
    </row>
    <row r="14" spans="1:28">
      <c r="A14" s="16" t="s">
        <v>580</v>
      </c>
      <c r="B14" s="69">
        <f t="shared" ref="B14:M14" si="6">SUM(B15,B16,B17)</f>
        <v>131.62306299999997</v>
      </c>
      <c r="C14" s="69">
        <f t="shared" si="6"/>
        <v>250.823407</v>
      </c>
      <c r="D14" s="69">
        <f t="shared" si="6"/>
        <v>465.25361500000008</v>
      </c>
      <c r="E14" s="69">
        <f t="shared" si="6"/>
        <v>748.38794399999983</v>
      </c>
      <c r="F14" s="69">
        <f t="shared" si="6"/>
        <v>885.03312999999991</v>
      </c>
      <c r="G14" s="69">
        <f t="shared" si="6"/>
        <v>1041.5148380000001</v>
      </c>
      <c r="H14" s="69">
        <f t="shared" si="6"/>
        <v>1057.6021320399086</v>
      </c>
      <c r="I14" s="69">
        <f t="shared" si="6"/>
        <v>1171.7886663346981</v>
      </c>
      <c r="J14" s="69">
        <f t="shared" si="6"/>
        <v>1354.8735865842204</v>
      </c>
      <c r="K14" s="53">
        <f t="shared" si="6"/>
        <v>1378.656889887131</v>
      </c>
      <c r="L14" s="53">
        <f t="shared" si="6"/>
        <v>1894.374805789317</v>
      </c>
      <c r="M14" s="53">
        <f t="shared" si="6"/>
        <v>2289.1618306771916</v>
      </c>
      <c r="N14" s="53">
        <f t="shared" ref="N14" si="7">SUM(N15,N16,N17)</f>
        <v>3724.6278236933649</v>
      </c>
      <c r="O14" s="53">
        <f t="shared" ref="O14:S14" si="8">SUM(O15,O16,O17)</f>
        <v>4593.0997734958264</v>
      </c>
      <c r="P14" s="53">
        <f t="shared" si="8"/>
        <v>4245.1142678713886</v>
      </c>
      <c r="Q14" s="53">
        <f t="shared" si="8"/>
        <v>5001.8439910142461</v>
      </c>
      <c r="R14" s="53">
        <f t="shared" si="8"/>
        <v>6366.9309299302595</v>
      </c>
      <c r="S14" s="53">
        <f t="shared" si="8"/>
        <v>6994.3000547020811</v>
      </c>
      <c r="T14" s="53">
        <f t="shared" ref="T14" si="9">SUM(T15,T16,T17)</f>
        <v>8651.9221372165121</v>
      </c>
      <c r="U14" s="53">
        <v>10333.916675375644</v>
      </c>
      <c r="V14" s="53">
        <v>12125.668089384788</v>
      </c>
      <c r="W14" s="66">
        <v>14057.905555493409</v>
      </c>
      <c r="X14" s="72">
        <v>16701.434000000001</v>
      </c>
      <c r="Y14" s="106">
        <v>18876.364000000001</v>
      </c>
      <c r="Z14" s="53">
        <v>21520.834000000003</v>
      </c>
      <c r="AA14" s="53">
        <v>25045.817999999999</v>
      </c>
      <c r="AB14" s="53">
        <v>29713.278999999999</v>
      </c>
    </row>
    <row r="15" spans="1:28">
      <c r="A15" s="126" t="s">
        <v>581</v>
      </c>
      <c r="B15" s="69">
        <f>Data!C170</f>
        <v>41.73270999999999</v>
      </c>
      <c r="C15" s="69">
        <f>Data!D170</f>
        <v>201.58254799999997</v>
      </c>
      <c r="D15" s="69">
        <f>Data!E170</f>
        <v>358.303832</v>
      </c>
      <c r="E15" s="69">
        <f>Data!F170</f>
        <v>480.76607100000001</v>
      </c>
      <c r="F15" s="69">
        <f>Data!G170</f>
        <v>670.1241389999999</v>
      </c>
      <c r="G15" s="69">
        <f>Data!H170</f>
        <v>767.48282099999994</v>
      </c>
      <c r="H15" s="69">
        <f>Data!I170</f>
        <v>723.2829079600001</v>
      </c>
      <c r="I15" s="69">
        <f>Data!J170</f>
        <v>712.043676</v>
      </c>
      <c r="J15" s="69">
        <f>Data!K170</f>
        <v>762.516254</v>
      </c>
      <c r="K15" s="53">
        <f>Data!L170</f>
        <v>735.8411430000001</v>
      </c>
      <c r="L15" s="53">
        <f>Data!M170</f>
        <v>632.5388766100001</v>
      </c>
      <c r="M15" s="53">
        <f>Data!N170</f>
        <v>433.04133310000003</v>
      </c>
      <c r="N15" s="53">
        <f>Data!O170</f>
        <v>376.11899801000004</v>
      </c>
      <c r="O15" s="53">
        <f>Data!P170</f>
        <v>-152.25565998999997</v>
      </c>
      <c r="P15" s="53">
        <f>Data!Q170</f>
        <v>284.57024347449993</v>
      </c>
      <c r="Q15" s="53">
        <f>Data!R170</f>
        <v>186.3108129057</v>
      </c>
      <c r="R15" s="53">
        <f>Data!S170</f>
        <v>126.28643346900009</v>
      </c>
      <c r="S15" s="53">
        <f>Data!T170</f>
        <v>-76.831368884</v>
      </c>
      <c r="T15" s="53">
        <f>Data!U170</f>
        <v>591.37369318040032</v>
      </c>
      <c r="U15" s="53">
        <v>727.90904472310012</v>
      </c>
      <c r="V15" s="53">
        <v>751.91557634355866</v>
      </c>
      <c r="W15" s="66">
        <v>945.42238441542702</v>
      </c>
      <c r="X15" s="72">
        <v>1053.82</v>
      </c>
      <c r="Y15" s="106">
        <v>956.82</v>
      </c>
      <c r="Z15" s="53">
        <v>941.82</v>
      </c>
      <c r="AA15" s="53">
        <v>766.82</v>
      </c>
      <c r="AB15" s="53">
        <v>730.82</v>
      </c>
    </row>
    <row r="16" spans="1:28">
      <c r="A16" s="126" t="s">
        <v>582</v>
      </c>
      <c r="B16" s="69">
        <f>Data!C171</f>
        <v>152.36038100000002</v>
      </c>
      <c r="C16" s="69">
        <f>Data!D171</f>
        <v>128.785439</v>
      </c>
      <c r="D16" s="69">
        <f>Data!E171</f>
        <v>213.70550600000004</v>
      </c>
      <c r="E16" s="69">
        <f>Data!F171</f>
        <v>307.65169700000007</v>
      </c>
      <c r="F16" s="69">
        <f>Data!G171</f>
        <v>430.46872300000007</v>
      </c>
      <c r="G16" s="69">
        <f>Data!H171</f>
        <v>533.62045799999999</v>
      </c>
      <c r="H16" s="69">
        <f>Data!I171</f>
        <v>601.585554</v>
      </c>
      <c r="I16" s="69">
        <f>Data!J171</f>
        <v>717.22118773497357</v>
      </c>
      <c r="J16" s="69">
        <f>Data!K171</f>
        <v>891.72417658908057</v>
      </c>
      <c r="K16" s="53">
        <f>Data!L171</f>
        <v>1090.6468390715302</v>
      </c>
      <c r="L16" s="53">
        <f>Data!M171</f>
        <v>1850.2204904155008</v>
      </c>
      <c r="M16" s="53">
        <f>Data!N171</f>
        <v>2835.1150153894655</v>
      </c>
      <c r="N16" s="53">
        <f>Data!O171</f>
        <v>4877.533524938036</v>
      </c>
      <c r="O16" s="53">
        <f>Data!P171</f>
        <v>6379.1058759161442</v>
      </c>
      <c r="P16" s="53">
        <f>Data!Q171</f>
        <v>5598.824518962002</v>
      </c>
      <c r="Q16" s="53">
        <f>Data!R171</f>
        <v>6650.7659876573625</v>
      </c>
      <c r="R16" s="53">
        <f>Data!S171</f>
        <v>8021.5788181610078</v>
      </c>
      <c r="S16" s="53">
        <f>Data!T171</f>
        <v>9085.6618769809083</v>
      </c>
      <c r="T16" s="53">
        <f>Data!U171</f>
        <v>10761.357648617648</v>
      </c>
      <c r="U16" s="53">
        <v>13259.647148246138</v>
      </c>
      <c r="V16" s="53">
        <v>15832.596397150955</v>
      </c>
      <c r="W16" s="66">
        <v>19360.489032709836</v>
      </c>
      <c r="X16" s="72">
        <v>22299.38</v>
      </c>
      <c r="Y16" s="106">
        <v>24855.34</v>
      </c>
      <c r="Z16" s="53">
        <v>27821.99</v>
      </c>
      <c r="AA16" s="53">
        <v>31855.77</v>
      </c>
      <c r="AB16" s="53">
        <v>36923.67</v>
      </c>
    </row>
    <row r="17" spans="1:28">
      <c r="A17" s="126" t="s">
        <v>583</v>
      </c>
      <c r="B17" s="69">
        <f>Data!C172</f>
        <v>-62.470028000000042</v>
      </c>
      <c r="C17" s="69">
        <f>Data!D172</f>
        <v>-79.544579999999968</v>
      </c>
      <c r="D17" s="69">
        <f>Data!E172</f>
        <v>-106.75572300000002</v>
      </c>
      <c r="E17" s="69">
        <f>Data!F172</f>
        <v>-40.029824000000247</v>
      </c>
      <c r="F17" s="69">
        <f>Data!G172</f>
        <v>-215.55973200000005</v>
      </c>
      <c r="G17" s="69">
        <f>Data!H172</f>
        <v>-259.58844099999988</v>
      </c>
      <c r="H17" s="69">
        <f>Data!I172</f>
        <v>-267.26632992009149</v>
      </c>
      <c r="I17" s="69">
        <f>Data!J172</f>
        <v>-257.47619740027551</v>
      </c>
      <c r="J17" s="69">
        <f>Data!K172</f>
        <v>-299.3668440048599</v>
      </c>
      <c r="K17" s="53">
        <f>Data!L172</f>
        <v>-447.83109218439927</v>
      </c>
      <c r="L17" s="53">
        <f>Data!M172</f>
        <v>-588.38456123618403</v>
      </c>
      <c r="M17" s="53">
        <f>Data!N172</f>
        <v>-978.9945178122739</v>
      </c>
      <c r="N17" s="53">
        <f>Data!O172</f>
        <v>-1529.0246992546708</v>
      </c>
      <c r="O17" s="53">
        <f>Data!P172</f>
        <v>-1633.7504424303179</v>
      </c>
      <c r="P17" s="53">
        <f>Data!Q172</f>
        <v>-1638.2804945651133</v>
      </c>
      <c r="Q17" s="53">
        <f>Data!R172</f>
        <v>-1835.2328095488165</v>
      </c>
      <c r="R17" s="53">
        <f>Data!S172</f>
        <v>-1780.9343216997486</v>
      </c>
      <c r="S17" s="53">
        <f>Data!T172</f>
        <v>-2014.5304533948265</v>
      </c>
      <c r="T17" s="53">
        <f>Data!U172</f>
        <v>-2700.8092045815365</v>
      </c>
      <c r="U17" s="53">
        <v>-3653.6395175935941</v>
      </c>
      <c r="V17" s="53">
        <v>-4458.8438841097268</v>
      </c>
      <c r="W17" s="66">
        <v>-6248.0058616318529</v>
      </c>
      <c r="X17" s="72">
        <v>-6651.7659999999996</v>
      </c>
      <c r="Y17" s="106">
        <v>-6935.7960000000003</v>
      </c>
      <c r="Z17" s="53">
        <v>-7242.9759999999997</v>
      </c>
      <c r="AA17" s="53">
        <v>-7576.7719999999999</v>
      </c>
      <c r="AB17" s="53">
        <v>-7941.2110000000002</v>
      </c>
    </row>
    <row r="18" spans="1:28">
      <c r="A18" s="16" t="s">
        <v>570</v>
      </c>
      <c r="B18" s="69">
        <f t="shared" ref="B18:H18" si="10">SUM(B11,B14)</f>
        <v>179.440978</v>
      </c>
      <c r="C18" s="69">
        <f t="shared" si="10"/>
        <v>255.75428200000002</v>
      </c>
      <c r="D18" s="69">
        <f t="shared" si="10"/>
        <v>370.49704800000006</v>
      </c>
      <c r="E18" s="69">
        <f t="shared" si="10"/>
        <v>364.9629139999999</v>
      </c>
      <c r="F18" s="69">
        <f t="shared" si="10"/>
        <v>437.10293999999999</v>
      </c>
      <c r="G18" s="69">
        <f t="shared" si="10"/>
        <v>608.3523990000001</v>
      </c>
      <c r="H18" s="69">
        <f t="shared" si="10"/>
        <v>749.33082493000018</v>
      </c>
      <c r="I18" s="69">
        <f t="shared" ref="I18:M18" si="11">SUM(I11,I14)</f>
        <v>890.30824600000005</v>
      </c>
      <c r="J18" s="69">
        <f t="shared" si="11"/>
        <v>1095.6276849999999</v>
      </c>
      <c r="K18" s="53">
        <f t="shared" si="11"/>
        <v>1534.2078848930901</v>
      </c>
      <c r="L18" s="53">
        <f t="shared" si="11"/>
        <v>1961.5046509668905</v>
      </c>
      <c r="M18" s="53">
        <f t="shared" si="11"/>
        <v>2799.7796641153263</v>
      </c>
      <c r="N18" s="53">
        <f t="shared" ref="N18:P18" si="12">SUM(N11,N14)</f>
        <v>4098.8572122684909</v>
      </c>
      <c r="O18" s="53">
        <f t="shared" si="12"/>
        <v>4421.6984643795331</v>
      </c>
      <c r="P18" s="53">
        <f t="shared" si="12"/>
        <v>4763.6069118236101</v>
      </c>
      <c r="Q18" s="53">
        <f t="shared" ref="Q18:R18" si="13">SUM(Q11,Q14)</f>
        <v>6199.0088060651478</v>
      </c>
      <c r="R18" s="53">
        <f t="shared" si="13"/>
        <v>7097.7772731738714</v>
      </c>
      <c r="S18" s="53">
        <f t="shared" ref="S18:T18" si="14">SUM(S11,S14)</f>
        <v>7903.7389713906896</v>
      </c>
      <c r="T18" s="53">
        <f t="shared" si="14"/>
        <v>9836.6186010223573</v>
      </c>
      <c r="U18" s="53">
        <v>11189.835906350731</v>
      </c>
      <c r="V18" s="53">
        <v>13343.921267807074</v>
      </c>
      <c r="W18" s="66">
        <v>16045.200009512324</v>
      </c>
      <c r="X18" s="72">
        <v>18559.822</v>
      </c>
      <c r="Y18" s="106">
        <v>21083.764000000003</v>
      </c>
      <c r="Z18" s="53">
        <v>24115.364000000001</v>
      </c>
      <c r="AA18" s="53">
        <v>27918.567999999999</v>
      </c>
      <c r="AB18" s="53">
        <v>32713.048999999999</v>
      </c>
    </row>
    <row r="19" spans="1:28">
      <c r="A19" s="126" t="s">
        <v>571</v>
      </c>
      <c r="B19" s="69">
        <f>Data!C174</f>
        <v>160.14482799999999</v>
      </c>
      <c r="C19" s="69">
        <f>Data!D174</f>
        <v>220.75057900000002</v>
      </c>
      <c r="D19" s="69">
        <f>Data!E174</f>
        <v>294.97366</v>
      </c>
      <c r="E19" s="69">
        <f>Data!F174</f>
        <v>259.86537199999998</v>
      </c>
      <c r="F19" s="69">
        <f>Data!G174</f>
        <v>282.75072499999993</v>
      </c>
      <c r="G19" s="69">
        <f>Data!H174</f>
        <v>380.21285999999998</v>
      </c>
      <c r="H19" s="69">
        <f>Data!I174</f>
        <v>405.37745201000001</v>
      </c>
      <c r="I19" s="69">
        <f>Data!J174</f>
        <v>465.09551900000002</v>
      </c>
      <c r="J19" s="69">
        <f>Data!K174</f>
        <v>530.27722700000004</v>
      </c>
      <c r="K19" s="53">
        <f>Data!L174</f>
        <v>856.52095314460996</v>
      </c>
      <c r="L19" s="53">
        <f>Data!M174</f>
        <v>1104.1303042244854</v>
      </c>
      <c r="M19" s="53">
        <f>Data!N174</f>
        <v>1473.169055614848</v>
      </c>
      <c r="N19" s="53">
        <f>Data!O174</f>
        <v>2262.9629345692738</v>
      </c>
      <c r="O19" s="53">
        <f>Data!P174</f>
        <v>1999.2202224840421</v>
      </c>
      <c r="P19" s="53">
        <f>Data!Q174</f>
        <v>2330.4861027696384</v>
      </c>
      <c r="Q19" s="53">
        <f>Data!R174</f>
        <v>2960.2536212846771</v>
      </c>
      <c r="R19" s="53">
        <f>Data!S174</f>
        <v>3783.1795329991</v>
      </c>
      <c r="S19" s="53">
        <f>Data!T174</f>
        <v>4069.1616825747037</v>
      </c>
      <c r="T19" s="53">
        <f>Data!U174</f>
        <v>5418.4025162175931</v>
      </c>
      <c r="U19" s="53">
        <v>5911.3096916592694</v>
      </c>
      <c r="V19" s="53">
        <v>5762.9321029139064</v>
      </c>
      <c r="W19" s="66">
        <v>6505.458350777496</v>
      </c>
      <c r="X19" s="72">
        <v>7687.8959999999997</v>
      </c>
      <c r="Y19" s="106">
        <v>8874.8130000000001</v>
      </c>
      <c r="Z19" s="53">
        <v>10309.07</v>
      </c>
      <c r="AA19" s="53">
        <v>12107.88</v>
      </c>
      <c r="AB19" s="53">
        <v>14377.5</v>
      </c>
    </row>
    <row r="20" spans="1:28">
      <c r="A20" s="68" t="s">
        <v>584</v>
      </c>
      <c r="B20" s="69">
        <f>Data!C175</f>
        <v>124.779175</v>
      </c>
      <c r="C20" s="69">
        <f>Data!D175</f>
        <v>176.73306100000002</v>
      </c>
      <c r="D20" s="69">
        <f>Data!E175</f>
        <v>239.69061400000001</v>
      </c>
      <c r="E20" s="69">
        <f>Data!F175</f>
        <v>212.18498299999999</v>
      </c>
      <c r="F20" s="69">
        <f>Data!G175</f>
        <v>243.99659499999999</v>
      </c>
      <c r="G20" s="69">
        <f>Data!H175</f>
        <v>315.17911900000001</v>
      </c>
      <c r="H20" s="69">
        <f>Data!I175</f>
        <v>348.85034200000001</v>
      </c>
      <c r="I20" s="69">
        <f>Data!J175</f>
        <v>390.79106300000001</v>
      </c>
      <c r="J20" s="69">
        <f>Data!K175</f>
        <v>441.53551400000003</v>
      </c>
      <c r="K20" s="53">
        <f>Data!L175</f>
        <v>615.99254619999999</v>
      </c>
      <c r="L20" s="53">
        <f>Data!M175</f>
        <v>736.28420750999999</v>
      </c>
      <c r="M20" s="53">
        <f>Data!N175</f>
        <v>827.35721450999995</v>
      </c>
      <c r="N20" s="53">
        <f>Data!O175</f>
        <v>1152.0703892299998</v>
      </c>
      <c r="O20" s="53">
        <f>Data!P175</f>
        <v>1082.55368619</v>
      </c>
      <c r="P20" s="53">
        <f>Data!Q175</f>
        <v>1229.4361007100001</v>
      </c>
      <c r="Q20" s="53">
        <f>Data!R175</f>
        <v>1372.98874733</v>
      </c>
      <c r="R20" s="53">
        <f>Data!S175</f>
        <v>1438.9916573999999</v>
      </c>
      <c r="S20" s="53">
        <f>Data!T175</f>
        <v>1550.0279332099999</v>
      </c>
      <c r="T20" s="53">
        <f>Data!U175</f>
        <v>1899.6252815</v>
      </c>
      <c r="U20" s="53">
        <v>1942.5816682799998</v>
      </c>
      <c r="V20" s="53">
        <v>1981.93583287</v>
      </c>
      <c r="W20" s="66">
        <v>2383.1971041600004</v>
      </c>
      <c r="X20" s="72">
        <v>2736.7310000000002</v>
      </c>
      <c r="Y20" s="106">
        <v>3074.848</v>
      </c>
      <c r="Z20" s="53">
        <v>3459.3229999999999</v>
      </c>
      <c r="AA20" s="53">
        <v>3915.8380000000002</v>
      </c>
      <c r="AB20" s="53">
        <v>4459.7640000000001</v>
      </c>
    </row>
    <row r="21" spans="1:28">
      <c r="A21" s="68" t="s">
        <v>585</v>
      </c>
      <c r="B21" s="69">
        <f>Data!C176</f>
        <v>35.365652999999995</v>
      </c>
      <c r="C21" s="69">
        <f>Data!D176</f>
        <v>44.017517999999995</v>
      </c>
      <c r="D21" s="69">
        <f>Data!E176</f>
        <v>55.283045999999985</v>
      </c>
      <c r="E21" s="69">
        <f>Data!F176</f>
        <v>47.680388999999991</v>
      </c>
      <c r="F21" s="69">
        <f>Data!G176</f>
        <v>38.754129999999947</v>
      </c>
      <c r="G21" s="69">
        <f>Data!H176</f>
        <v>65.033740999999964</v>
      </c>
      <c r="H21" s="69">
        <f>Data!I176</f>
        <v>56.527110010000001</v>
      </c>
      <c r="I21" s="69">
        <f>Data!J176</f>
        <v>74.304456000000016</v>
      </c>
      <c r="J21" s="69">
        <f>Data!K176</f>
        <v>88.741713000000004</v>
      </c>
      <c r="K21" s="53">
        <f>Data!L176</f>
        <v>240.52840694460997</v>
      </c>
      <c r="L21" s="53">
        <f>Data!M176</f>
        <v>367.84609671448538</v>
      </c>
      <c r="M21" s="53">
        <f>Data!N176</f>
        <v>645.8118411048481</v>
      </c>
      <c r="N21" s="53">
        <f>Data!O176</f>
        <v>1110.892545339274</v>
      </c>
      <c r="O21" s="53">
        <f>Data!P176</f>
        <v>916.66653629404209</v>
      </c>
      <c r="P21" s="53">
        <f>Data!Q176</f>
        <v>1101.0500020596382</v>
      </c>
      <c r="Q21" s="53">
        <f>Data!R176</f>
        <v>1587.2648739546771</v>
      </c>
      <c r="R21" s="53">
        <f>Data!S176</f>
        <v>2344.1878755991002</v>
      </c>
      <c r="S21" s="53">
        <f>Data!T176</f>
        <v>2519.1337493647038</v>
      </c>
      <c r="T21" s="53">
        <f>Data!U176</f>
        <v>3518.7772347175933</v>
      </c>
      <c r="U21" s="53">
        <v>3968.7280233792699</v>
      </c>
      <c r="V21" s="53">
        <v>3780.9962700439064</v>
      </c>
      <c r="W21" s="66">
        <v>4122.261246617496</v>
      </c>
      <c r="X21" s="72">
        <v>4951.1649999999991</v>
      </c>
      <c r="Y21" s="106">
        <v>5799.9650000000001</v>
      </c>
      <c r="Z21" s="53">
        <v>6849.7469999999994</v>
      </c>
      <c r="AA21" s="53">
        <v>8192.0419999999995</v>
      </c>
      <c r="AB21" s="53">
        <v>9917.7360000000008</v>
      </c>
    </row>
    <row r="22" spans="1:28">
      <c r="A22" s="126" t="s">
        <v>586</v>
      </c>
      <c r="B22" s="69">
        <f>B18-B19</f>
        <v>19.296150000000011</v>
      </c>
      <c r="C22" s="69">
        <f t="shared" ref="C22:L22" si="15">C18-C19</f>
        <v>35.003703000000002</v>
      </c>
      <c r="D22" s="69">
        <f t="shared" si="15"/>
        <v>75.523388000000068</v>
      </c>
      <c r="E22" s="69">
        <f t="shared" si="15"/>
        <v>105.09754199999992</v>
      </c>
      <c r="F22" s="69">
        <f t="shared" si="15"/>
        <v>154.35221500000006</v>
      </c>
      <c r="G22" s="69">
        <f t="shared" si="15"/>
        <v>228.13953900000013</v>
      </c>
      <c r="H22" s="69">
        <f t="shared" si="15"/>
        <v>343.95337292000016</v>
      </c>
      <c r="I22" s="69">
        <f t="shared" si="15"/>
        <v>425.21272700000003</v>
      </c>
      <c r="J22" s="69">
        <f t="shared" si="15"/>
        <v>565.35045799999989</v>
      </c>
      <c r="K22" s="53">
        <f t="shared" si="15"/>
        <v>677.68693174848011</v>
      </c>
      <c r="L22" s="53">
        <f t="shared" si="15"/>
        <v>857.37434674240512</v>
      </c>
      <c r="M22" s="53">
        <f t="shared" ref="M22" si="16">M18-M19</f>
        <v>1326.6106085004783</v>
      </c>
      <c r="N22" s="53">
        <f t="shared" ref="N22:P22" si="17">N18-N19</f>
        <v>1835.8942776992171</v>
      </c>
      <c r="O22" s="53">
        <f t="shared" si="17"/>
        <v>2422.478241895491</v>
      </c>
      <c r="P22" s="53">
        <f t="shared" si="17"/>
        <v>2433.1208090539717</v>
      </c>
      <c r="Q22" s="53">
        <f t="shared" ref="Q22:R22" si="18">Q18-Q19</f>
        <v>3238.7551847804707</v>
      </c>
      <c r="R22" s="53">
        <f t="shared" si="18"/>
        <v>3314.5977401747714</v>
      </c>
      <c r="S22" s="53">
        <f t="shared" ref="S22:T22" si="19">S18-S19</f>
        <v>3834.5772888159859</v>
      </c>
      <c r="T22" s="53">
        <f t="shared" si="19"/>
        <v>4418.2160848047643</v>
      </c>
      <c r="U22" s="53">
        <v>5278.5262146914611</v>
      </c>
      <c r="V22" s="53">
        <v>7580.989164893168</v>
      </c>
      <c r="W22" s="66">
        <v>9539.7416587348271</v>
      </c>
      <c r="X22" s="72">
        <v>10871.925999999999</v>
      </c>
      <c r="Y22" s="106">
        <v>12208.951000000003</v>
      </c>
      <c r="Z22" s="53">
        <v>13806.294000000002</v>
      </c>
      <c r="AA22" s="53">
        <v>15810.688</v>
      </c>
      <c r="AB22" s="53">
        <v>18335.548999999999</v>
      </c>
    </row>
    <row r="23" spans="1:28">
      <c r="A23" s="16"/>
      <c r="B23" s="13"/>
      <c r="C23" s="13"/>
      <c r="D23" s="13"/>
      <c r="E23" s="13"/>
      <c r="F23" s="13"/>
      <c r="G23" s="13"/>
      <c r="H23" s="13"/>
      <c r="I23" s="13"/>
      <c r="J23" s="13"/>
      <c r="K23" s="20"/>
      <c r="L23" s="20"/>
      <c r="M23" s="19"/>
      <c r="N23" s="19"/>
      <c r="O23" s="19"/>
      <c r="P23" s="53"/>
      <c r="Q23" s="53"/>
      <c r="R23" s="53"/>
      <c r="S23" s="20"/>
      <c r="T23" s="20"/>
      <c r="U23" s="20"/>
      <c r="V23" s="20"/>
      <c r="W23" s="34"/>
      <c r="X23" s="95"/>
      <c r="Y23" s="61"/>
      <c r="Z23" s="13"/>
      <c r="AA23" s="13"/>
      <c r="AB23" s="13"/>
    </row>
    <row r="24" spans="1:28">
      <c r="A24" s="13" t="s">
        <v>572</v>
      </c>
      <c r="B24" s="13"/>
      <c r="C24" s="13"/>
      <c r="D24" s="13"/>
      <c r="E24" s="13"/>
      <c r="F24" s="13"/>
      <c r="G24" s="13"/>
      <c r="H24" s="13"/>
      <c r="I24" s="13"/>
      <c r="J24" s="1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34"/>
      <c r="X24" s="95"/>
      <c r="Y24" s="61"/>
      <c r="Z24" s="13"/>
      <c r="AA24" s="13"/>
      <c r="AB24" s="13"/>
    </row>
    <row r="25" spans="1:28">
      <c r="A25" s="16" t="s">
        <v>587</v>
      </c>
      <c r="B25" s="14" t="e">
        <f>#REF!/B18</f>
        <v>#REF!</v>
      </c>
      <c r="C25" s="14" t="e">
        <f>#REF!/C18</f>
        <v>#REF!</v>
      </c>
      <c r="D25" s="14" t="e">
        <f>#REF!/D18</f>
        <v>#REF!</v>
      </c>
      <c r="E25" s="14" t="e">
        <f>#REF!/E18</f>
        <v>#REF!</v>
      </c>
      <c r="F25" s="14" t="e">
        <f>#REF!/F18</f>
        <v>#REF!</v>
      </c>
      <c r="G25" s="14" t="e">
        <f>#REF!/G18</f>
        <v>#REF!</v>
      </c>
      <c r="H25" s="14" t="e">
        <f>#REF!/H18</f>
        <v>#REF!</v>
      </c>
      <c r="I25" s="14" t="e">
        <f>#REF!/I18</f>
        <v>#REF!</v>
      </c>
      <c r="J25" s="14" t="e">
        <f>#REF!/J18</f>
        <v>#REF!</v>
      </c>
      <c r="K25" s="24" t="e">
        <f>#REF!/K18</f>
        <v>#REF!</v>
      </c>
      <c r="L25" s="24" t="e">
        <f>#REF!/L18</f>
        <v>#REF!</v>
      </c>
      <c r="M25" s="24" t="e">
        <f>#REF!/M18</f>
        <v>#REF!</v>
      </c>
      <c r="N25" s="24" t="e">
        <f>#REF!/N18</f>
        <v>#REF!</v>
      </c>
      <c r="O25" s="24" t="e">
        <f>#REF!/O18</f>
        <v>#REF!</v>
      </c>
      <c r="P25" s="24" t="e">
        <f>#REF!/P18</f>
        <v>#REF!</v>
      </c>
      <c r="Q25" s="24" t="e">
        <f>#REF!/Q18</f>
        <v>#REF!</v>
      </c>
      <c r="R25" s="24" t="e">
        <f>#REF!/R18</f>
        <v>#REF!</v>
      </c>
      <c r="S25" s="24" t="e">
        <f>#REF!/S18</f>
        <v>#REF!</v>
      </c>
      <c r="T25" s="24" t="e">
        <f>#REF!/T18</f>
        <v>#REF!</v>
      </c>
      <c r="U25" s="24">
        <v>2.6050856818784136</v>
      </c>
      <c r="V25" s="24">
        <v>2.3797769034563445</v>
      </c>
      <c r="W25" s="88">
        <v>2.1207870374146918</v>
      </c>
      <c r="X25" s="96">
        <v>2.021328976107637</v>
      </c>
      <c r="Y25" s="105">
        <v>1.9245066013829411</v>
      </c>
      <c r="Z25" s="14">
        <v>1.8197022445939441</v>
      </c>
      <c r="AA25" s="14">
        <v>1.7080108836527719</v>
      </c>
      <c r="AB25" s="14">
        <v>1.5914969894735278</v>
      </c>
    </row>
    <row r="26" spans="1:28">
      <c r="A26" s="16" t="s">
        <v>588</v>
      </c>
      <c r="B26" s="14" t="e">
        <f>#REF!/B19</f>
        <v>#REF!</v>
      </c>
      <c r="C26" s="14" t="e">
        <f>#REF!/C19</f>
        <v>#REF!</v>
      </c>
      <c r="D26" s="14" t="e">
        <f>#REF!/D19</f>
        <v>#REF!</v>
      </c>
      <c r="E26" s="14" t="e">
        <f>#REF!/E19</f>
        <v>#REF!</v>
      </c>
      <c r="F26" s="14" t="e">
        <f>#REF!/F19</f>
        <v>#REF!</v>
      </c>
      <c r="G26" s="14" t="e">
        <f>#REF!/G19</f>
        <v>#REF!</v>
      </c>
      <c r="H26" s="14" t="e">
        <f>#REF!/H19</f>
        <v>#REF!</v>
      </c>
      <c r="I26" s="12" t="e">
        <f>#REF!/I19</f>
        <v>#REF!</v>
      </c>
      <c r="J26" s="12" t="e">
        <f>#REF!/J19</f>
        <v>#REF!</v>
      </c>
      <c r="K26" s="19" t="e">
        <f>#REF!/K19</f>
        <v>#REF!</v>
      </c>
      <c r="L26" s="19" t="e">
        <f>#REF!/L19</f>
        <v>#REF!</v>
      </c>
      <c r="M26" s="19" t="e">
        <f>#REF!/M19</f>
        <v>#REF!</v>
      </c>
      <c r="N26" s="19" t="e">
        <f>#REF!/N19</f>
        <v>#REF!</v>
      </c>
      <c r="O26" s="19" t="e">
        <f>#REF!/O19</f>
        <v>#REF!</v>
      </c>
      <c r="P26" s="19" t="e">
        <f>#REF!/P19</f>
        <v>#REF!</v>
      </c>
      <c r="Q26" s="19" t="e">
        <f>#REF!/Q19</f>
        <v>#REF!</v>
      </c>
      <c r="R26" s="24" t="e">
        <f>#REF!/R19</f>
        <v>#REF!</v>
      </c>
      <c r="S26" s="24" t="e">
        <f>#REF!/S19</f>
        <v>#REF!</v>
      </c>
      <c r="T26" s="24" t="e">
        <f>#REF!/T19</f>
        <v>#REF!</v>
      </c>
      <c r="U26" s="24">
        <v>4.9313067361931573</v>
      </c>
      <c r="V26" s="24">
        <v>5.5103122972090279</v>
      </c>
      <c r="W26" s="88">
        <v>5.2307539850490228</v>
      </c>
      <c r="X26" s="96">
        <v>4.8798144511840427</v>
      </c>
      <c r="Y26" s="105">
        <v>4.57202230627282</v>
      </c>
      <c r="Z26" s="14">
        <v>4.2567158822279803</v>
      </c>
      <c r="AA26" s="14">
        <v>3.9383622896824222</v>
      </c>
      <c r="AB26" s="14">
        <v>3.621124604416623</v>
      </c>
    </row>
    <row r="27" spans="1:28">
      <c r="A27" s="16" t="s">
        <v>589</v>
      </c>
      <c r="B27" s="11">
        <f>B22/(B22+B21)</f>
        <v>0.3530097607647521</v>
      </c>
      <c r="C27" s="11">
        <f>C22/(C22+C21)</f>
        <v>0.44296585850021225</v>
      </c>
      <c r="D27" s="11">
        <f t="shared" ref="D27:K27" si="20">D22/(D22+D21)</f>
        <v>0.57736753224233628</v>
      </c>
      <c r="E27" s="11">
        <f t="shared" si="20"/>
        <v>0.68791049408831162</v>
      </c>
      <c r="F27" s="11">
        <f t="shared" si="20"/>
        <v>0.79931198014234106</v>
      </c>
      <c r="G27" s="11">
        <f t="shared" si="20"/>
        <v>0.77817302791031995</v>
      </c>
      <c r="H27" s="11">
        <f t="shared" si="20"/>
        <v>0.8588517732588723</v>
      </c>
      <c r="I27" s="11">
        <f t="shared" si="20"/>
        <v>0.85124744747769765</v>
      </c>
      <c r="J27" s="11">
        <f t="shared" si="20"/>
        <v>0.86432842811078381</v>
      </c>
      <c r="K27" s="27">
        <f t="shared" si="20"/>
        <v>0.73804793188604567</v>
      </c>
      <c r="L27" s="27">
        <f t="shared" ref="L27:P27" si="21">L22/(L22+L21)</f>
        <v>0.69977149934208716</v>
      </c>
      <c r="M27" s="27">
        <f t="shared" si="21"/>
        <v>0.6725793497057021</v>
      </c>
      <c r="N27" s="27">
        <f t="shared" si="21"/>
        <v>0.62301563972862806</v>
      </c>
      <c r="O27" s="27">
        <f t="shared" si="21"/>
        <v>0.72547864882005686</v>
      </c>
      <c r="P27" s="27">
        <f t="shared" si="21"/>
        <v>0.68845591769439696</v>
      </c>
      <c r="Q27" s="27">
        <f t="shared" ref="Q27:R27" si="22">Q22/(Q22+Q21)</f>
        <v>0.67110271929315524</v>
      </c>
      <c r="R27" s="27">
        <f t="shared" si="22"/>
        <v>0.58574364982750471</v>
      </c>
      <c r="S27" s="27">
        <f t="shared" ref="S27:T27" si="23">S22/(S22+S21)</f>
        <v>0.60351773408851339</v>
      </c>
      <c r="T27" s="27">
        <f t="shared" si="23"/>
        <v>0.55666118225618577</v>
      </c>
      <c r="U27" s="27">
        <v>0.57082092465457379</v>
      </c>
      <c r="V27" s="27">
        <v>0.66722398196201815</v>
      </c>
      <c r="W27" s="32">
        <v>0.69826816205678521</v>
      </c>
      <c r="X27" s="93">
        <v>0.68709242713702401</v>
      </c>
      <c r="Y27" s="59">
        <v>0.67793924964723029</v>
      </c>
      <c r="Z27" s="11">
        <v>0.66839013342392184</v>
      </c>
      <c r="AA27" s="11">
        <v>0.65870373911634217</v>
      </c>
      <c r="AB27" s="11">
        <v>0.64897051794154204</v>
      </c>
    </row>
    <row r="28" spans="1:28">
      <c r="A28" s="46" t="s">
        <v>590</v>
      </c>
      <c r="B28" s="14">
        <f>B18/NatBank!B$22</f>
        <v>1.1666128558800768</v>
      </c>
      <c r="C28" s="14">
        <f>C18/NatBank!C$22</f>
        <v>1.2239409835923731</v>
      </c>
      <c r="D28" s="14">
        <f>D18/NatBank!D$22</f>
        <v>1.3372145467681271</v>
      </c>
      <c r="E28" s="14">
        <f>E18/NatBank!E$22</f>
        <v>1.393317592080402</v>
      </c>
      <c r="F28" s="14">
        <f>F18/NatBank!F$22</f>
        <v>1.4155762740998663</v>
      </c>
      <c r="G28" s="14">
        <f>G18/NatBank!G$22</f>
        <v>1.5528059423273992</v>
      </c>
      <c r="H28" s="14">
        <f>H18/NatBank!H$22</f>
        <v>1.736885037763527</v>
      </c>
      <c r="I28" s="14">
        <f>I18/NatBank!I$22</f>
        <v>1.7242776843407273</v>
      </c>
      <c r="J28" s="14">
        <f>J18/NatBank!J$22</f>
        <v>1.857182782948454</v>
      </c>
      <c r="K28" s="24">
        <f>K18/NatBank!K$22</f>
        <v>1.7702561133693815</v>
      </c>
      <c r="L28" s="24">
        <f>L18/NatBank!L$22</f>
        <v>1.9471579000429529</v>
      </c>
      <c r="M28" s="24">
        <f>M18/NatBank!M$22</f>
        <v>2.2009141451558221</v>
      </c>
      <c r="N28" s="24">
        <f>N18/NatBank!N$22</f>
        <v>2.2850109373377787</v>
      </c>
      <c r="O28" s="24">
        <f>O18/NatBank!O$22</f>
        <v>2.6927411241792534</v>
      </c>
      <c r="P28" s="24">
        <f>P18/NatBank!P$22</f>
        <v>2.5406427186406941</v>
      </c>
      <c r="Q28" s="24">
        <f>Q18/NatBank!Q$22</f>
        <v>2.9786762597796947</v>
      </c>
      <c r="R28" s="24">
        <f>R18/NatBank!R$22</f>
        <v>2.4466050253979827</v>
      </c>
      <c r="S28" s="24">
        <f>S18/NatBank!S$22</f>
        <v>2.427950052865318</v>
      </c>
      <c r="T28" s="24">
        <f>T18/NatBank!T$22</f>
        <v>2.4658844701382936</v>
      </c>
      <c r="U28" s="24">
        <v>2.4860722602897094</v>
      </c>
      <c r="V28" s="24">
        <v>2.6967451065799621</v>
      </c>
      <c r="W28" s="88">
        <v>2.5337718309334711</v>
      </c>
      <c r="X28" s="96">
        <v>2.5046468287512611</v>
      </c>
      <c r="Y28" s="105">
        <v>2.5031075352573779</v>
      </c>
      <c r="Z28" s="14">
        <v>2.5119578375517562</v>
      </c>
      <c r="AA28" s="14">
        <v>2.5195768444428706</v>
      </c>
      <c r="AB28" s="14">
        <v>2.5243716877469038</v>
      </c>
    </row>
    <row r="29" spans="1:28">
      <c r="A29" s="46" t="s">
        <v>591</v>
      </c>
      <c r="B29" s="14">
        <f>B19/NatBank!B$22</f>
        <v>1.0411613736718692</v>
      </c>
      <c r="C29" s="14">
        <f>C19/NatBank!C$22</f>
        <v>1.0564268120048363</v>
      </c>
      <c r="D29" s="14">
        <f>D19/NatBank!D$22</f>
        <v>1.0646321507680017</v>
      </c>
      <c r="E29" s="14">
        <f>E19/NatBank!E$22</f>
        <v>0.99208708745710528</v>
      </c>
      <c r="F29" s="14">
        <f>F19/NatBank!F$22</f>
        <v>0.91570012728474404</v>
      </c>
      <c r="G29" s="14">
        <f>G19/NatBank!G$22</f>
        <v>0.97048485273959662</v>
      </c>
      <c r="H29" s="14">
        <f>H19/NatBank!H$22</f>
        <v>0.93963041105194778</v>
      </c>
      <c r="I29" s="14">
        <f>I19/NatBank!I$22</f>
        <v>0.9007597403501626</v>
      </c>
      <c r="J29" s="14">
        <f>J19/NatBank!J$22</f>
        <v>0.89886532592871571</v>
      </c>
      <c r="K29" s="24">
        <f>K19/NatBank!K$22</f>
        <v>0.9883024774304785</v>
      </c>
      <c r="L29" s="24">
        <f>L19/NatBank!L$22</f>
        <v>1.0960545229845726</v>
      </c>
      <c r="M29" s="24">
        <f>M19/NatBank!M$22</f>
        <v>1.1580620626205846</v>
      </c>
      <c r="N29" s="24">
        <f>N19/NatBank!N$22</f>
        <v>1.2615455451347577</v>
      </c>
      <c r="O29" s="24">
        <f>O19/NatBank!O$22</f>
        <v>1.2174920005833074</v>
      </c>
      <c r="P29" s="24">
        <f>P19/NatBank!P$22</f>
        <v>1.2429515401866673</v>
      </c>
      <c r="Q29" s="24">
        <f>Q19/NatBank!Q$22</f>
        <v>1.4224269492923303</v>
      </c>
      <c r="R29" s="24">
        <f>R19/NatBank!R$22</f>
        <v>1.3040626242811737</v>
      </c>
      <c r="S29" s="24">
        <f>S19/NatBank!S$22</f>
        <v>1.2500060234892103</v>
      </c>
      <c r="T29" s="24">
        <f>T19/NatBank!T$22</f>
        <v>1.3583076827143161</v>
      </c>
      <c r="U29" s="24">
        <v>1.3133296296217556</v>
      </c>
      <c r="V29" s="24">
        <v>1.1646620686813798</v>
      </c>
      <c r="W29" s="88">
        <v>1.0273070517499849</v>
      </c>
      <c r="X29" s="96">
        <v>1.0374810887825059</v>
      </c>
      <c r="Y29" s="105">
        <v>1.0536359302020331</v>
      </c>
      <c r="Z29" s="14">
        <v>1.0738361313712568</v>
      </c>
      <c r="AA29" s="14">
        <v>1.0927041130223061</v>
      </c>
      <c r="AB29" s="14">
        <v>1.1094702282438151</v>
      </c>
    </row>
    <row r="30" spans="1:28">
      <c r="A30" s="128" t="s">
        <v>592</v>
      </c>
      <c r="B30" s="11" t="e">
        <f>B16/#REF!</f>
        <v>#REF!</v>
      </c>
      <c r="C30" s="11" t="e">
        <f>C16/#REF!</f>
        <v>#REF!</v>
      </c>
      <c r="D30" s="11" t="e">
        <f>D16/#REF!</f>
        <v>#REF!</v>
      </c>
      <c r="E30" s="11" t="e">
        <f>E16/#REF!</f>
        <v>#REF!</v>
      </c>
      <c r="F30" s="11" t="e">
        <f>F16/#REF!</f>
        <v>#REF!</v>
      </c>
      <c r="G30" s="11" t="e">
        <f>G16/#REF!</f>
        <v>#REF!</v>
      </c>
      <c r="H30" s="11" t="e">
        <f>H16/#REF!</f>
        <v>#REF!</v>
      </c>
      <c r="I30" s="11" t="e">
        <f>I16/#REF!</f>
        <v>#REF!</v>
      </c>
      <c r="J30" s="11" t="e">
        <f>J16/#REF!</f>
        <v>#REF!</v>
      </c>
      <c r="K30" s="27" t="e">
        <f>K16/#REF!</f>
        <v>#REF!</v>
      </c>
      <c r="L30" s="27" t="e">
        <f>L16/#REF!</f>
        <v>#REF!</v>
      </c>
      <c r="M30" s="27" t="e">
        <f>M16/#REF!</f>
        <v>#REF!</v>
      </c>
      <c r="N30" s="27" t="e">
        <f>N16/#REF!</f>
        <v>#REF!</v>
      </c>
      <c r="O30" s="27" t="e">
        <f>O16/#REF!</f>
        <v>#REF!</v>
      </c>
      <c r="P30" s="27" t="e">
        <f>P16/#REF!</f>
        <v>#REF!</v>
      </c>
      <c r="Q30" s="27" t="e">
        <f>Q16/#REF!</f>
        <v>#REF!</v>
      </c>
      <c r="R30" s="27" t="e">
        <f>R16/#REF!</f>
        <v>#REF!</v>
      </c>
      <c r="S30" s="27" t="e">
        <f>S16/#REF!</f>
        <v>#REF!</v>
      </c>
      <c r="T30" s="27" t="e">
        <f>T16/#REF!</f>
        <v>#REF!</v>
      </c>
      <c r="U30" s="27">
        <v>0.45486889258476665</v>
      </c>
      <c r="V30" s="27">
        <v>0.49857721210416139</v>
      </c>
      <c r="W30" s="32">
        <v>0.5689500340174003</v>
      </c>
      <c r="X30" s="93">
        <v>0.59440435109685064</v>
      </c>
      <c r="Y30" s="59">
        <v>0.61256496876725386</v>
      </c>
      <c r="Z30" s="11">
        <v>0.63400697795322092</v>
      </c>
      <c r="AA30" s="11">
        <v>0.66804287232156512</v>
      </c>
      <c r="AB30" s="11">
        <v>0.70921516795924544</v>
      </c>
    </row>
    <row r="31" spans="1:28">
      <c r="A31" s="16"/>
      <c r="B31" s="13"/>
      <c r="C31" s="13"/>
      <c r="D31" s="13"/>
      <c r="E31" s="13"/>
      <c r="F31" s="13"/>
      <c r="G31" s="13"/>
      <c r="H31" s="13"/>
      <c r="I31" s="13"/>
      <c r="J31" s="13"/>
      <c r="K31" s="20"/>
      <c r="L31" s="20"/>
      <c r="M31" s="75"/>
      <c r="N31" s="75"/>
      <c r="O31" s="75"/>
      <c r="P31" s="84"/>
      <c r="Q31" s="84"/>
      <c r="R31" s="84"/>
      <c r="S31" s="84"/>
      <c r="T31" s="84"/>
      <c r="U31" s="84"/>
      <c r="V31" s="84"/>
      <c r="W31" s="89"/>
      <c r="X31" s="99"/>
      <c r="Y31" s="108"/>
      <c r="Z31" s="76"/>
      <c r="AA31" s="76"/>
      <c r="AB31" s="76"/>
    </row>
    <row r="32" spans="1:28">
      <c r="A32" s="16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>
      <c r="A33" s="16"/>
      <c r="B33" s="13"/>
      <c r="C33" s="13"/>
      <c r="D33" s="13"/>
      <c r="E33" s="13"/>
      <c r="F33" s="13"/>
      <c r="G33" s="13"/>
      <c r="H33" s="13"/>
      <c r="I33" s="13"/>
      <c r="J33" s="13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13"/>
      <c r="X33" s="13"/>
      <c r="Y33" s="13"/>
      <c r="Z33" s="13"/>
      <c r="AA33" s="13"/>
      <c r="AB33" s="13"/>
    </row>
    <row r="34" spans="1:28">
      <c r="A34" s="16" t="s">
        <v>593</v>
      </c>
      <c r="B34" s="13"/>
      <c r="C34" s="13"/>
      <c r="D34" s="13"/>
      <c r="E34" s="13"/>
      <c r="F34" s="13"/>
      <c r="G34" s="13"/>
      <c r="H34" s="13"/>
      <c r="I34" s="13"/>
      <c r="J34" s="13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34"/>
      <c r="X34" s="95"/>
      <c r="Y34" s="61"/>
      <c r="Z34" s="13"/>
      <c r="AA34" s="13"/>
      <c r="AB34" s="13"/>
    </row>
    <row r="35" spans="1:28">
      <c r="A35" s="16"/>
      <c r="B35" s="13"/>
      <c r="C35" s="13"/>
      <c r="D35" s="13"/>
      <c r="E35" s="13"/>
      <c r="F35" s="13"/>
      <c r="G35" s="13"/>
      <c r="H35" s="13"/>
      <c r="I35" s="13"/>
      <c r="J35" s="13"/>
      <c r="K35" s="20"/>
      <c r="L35" s="20"/>
      <c r="M35" s="19"/>
      <c r="N35" s="19"/>
      <c r="O35" s="19"/>
      <c r="P35" s="20"/>
      <c r="Q35" s="20"/>
      <c r="R35" s="20"/>
      <c r="S35" s="20"/>
      <c r="T35" s="20"/>
      <c r="U35" s="20"/>
      <c r="V35" s="20"/>
      <c r="W35" s="34"/>
      <c r="X35" s="95"/>
      <c r="Y35" s="61"/>
      <c r="Z35" s="13"/>
      <c r="AA35" s="13"/>
      <c r="AB35" s="13"/>
    </row>
    <row r="36" spans="1:28">
      <c r="A36" s="16" t="s">
        <v>577</v>
      </c>
      <c r="B36" s="13"/>
      <c r="C36" s="11">
        <f t="shared" ref="C36:O36" si="24">(C11-B11)/ABS(B11)</f>
        <v>-0.89688226682405514</v>
      </c>
      <c r="D36" s="11">
        <f t="shared" si="24"/>
        <v>-20.216988262732222</v>
      </c>
      <c r="E36" s="11">
        <f t="shared" si="24"/>
        <v>-3.0464217113310981</v>
      </c>
      <c r="F36" s="11">
        <f t="shared" si="24"/>
        <v>-0.16823408737817663</v>
      </c>
      <c r="G36" s="11">
        <f t="shared" si="24"/>
        <v>3.2968867313899912E-2</v>
      </c>
      <c r="H36" s="11">
        <f t="shared" si="24"/>
        <v>0.28832401114560058</v>
      </c>
      <c r="I36" s="11">
        <f t="shared" si="24"/>
        <v>8.6906845227923302E-2</v>
      </c>
      <c r="J36" s="11">
        <f t="shared" si="24"/>
        <v>7.8991351242261337E-2</v>
      </c>
      <c r="K36" s="27">
        <f t="shared" si="24"/>
        <v>1.6000133234716751</v>
      </c>
      <c r="L36" s="27">
        <f t="shared" si="24"/>
        <v>-0.5684383428405464</v>
      </c>
      <c r="M36" s="27">
        <f t="shared" si="24"/>
        <v>6.6064205434622369</v>
      </c>
      <c r="N36" s="27">
        <f t="shared" si="24"/>
        <v>-0.26710474239543536</v>
      </c>
      <c r="O36" s="27">
        <f t="shared" si="24"/>
        <v>-1.4580113543965683</v>
      </c>
      <c r="P36" s="27">
        <f t="shared" ref="P36:T36" si="25">(P11-O11)/ABS(O11)</f>
        <v>4.0250214926913523</v>
      </c>
      <c r="Q36" s="27">
        <f t="shared" si="25"/>
        <v>1.3089330755504784</v>
      </c>
      <c r="R36" s="27">
        <f t="shared" si="25"/>
        <v>-0.38951902523752557</v>
      </c>
      <c r="S36" s="27">
        <f t="shared" si="25"/>
        <v>0.24436405148088228</v>
      </c>
      <c r="T36" s="27">
        <f t="shared" si="25"/>
        <v>0.30266743820408304</v>
      </c>
      <c r="U36" s="27">
        <v>-0.27752022807138366</v>
      </c>
      <c r="V36" s="27">
        <v>0.4233272653944461</v>
      </c>
      <c r="W36" s="32">
        <v>0.63126556057303651</v>
      </c>
      <c r="X36" s="93">
        <v>-6.4865301545137158E-2</v>
      </c>
      <c r="Y36" s="59">
        <v>0.18780362335529546</v>
      </c>
      <c r="Z36" s="11">
        <v>0.17537827308145379</v>
      </c>
      <c r="AA36" s="11">
        <v>0.10723329466223142</v>
      </c>
      <c r="AB36" s="11">
        <v>4.4215472978852532E-2</v>
      </c>
    </row>
    <row r="37" spans="1:28">
      <c r="A37" s="126" t="s">
        <v>578</v>
      </c>
      <c r="B37" s="13"/>
      <c r="C37" s="11">
        <f t="shared" ref="C37:T37" si="26">(C12-B12)/B12</f>
        <v>4.9116940546805772E-2</v>
      </c>
      <c r="D37" s="11">
        <f t="shared" si="26"/>
        <v>0.11610315326836376</v>
      </c>
      <c r="E37" s="11">
        <f t="shared" si="26"/>
        <v>3.6433926032904983E-2</v>
      </c>
      <c r="F37" s="11">
        <f t="shared" si="26"/>
        <v>0.11733679498007663</v>
      </c>
      <c r="G37" s="11">
        <f t="shared" si="26"/>
        <v>-0.10201067801522309</v>
      </c>
      <c r="H37" s="11">
        <f t="shared" si="26"/>
        <v>0.62310579672661703</v>
      </c>
      <c r="I37" s="11">
        <f t="shared" si="26"/>
        <v>0.24981476459948959</v>
      </c>
      <c r="J37" s="11">
        <f t="shared" si="26"/>
        <v>1.4678090027401796E-2</v>
      </c>
      <c r="K37" s="27">
        <f t="shared" si="26"/>
        <v>0.53732570160720028</v>
      </c>
      <c r="L37" s="27">
        <f t="shared" si="26"/>
        <v>0.14097246369994362</v>
      </c>
      <c r="M37" s="27">
        <f t="shared" si="26"/>
        <v>0.74416574599561292</v>
      </c>
      <c r="N37" s="27">
        <f t="shared" si="26"/>
        <v>0.49251316100528642</v>
      </c>
      <c r="O37" s="27">
        <f t="shared" si="26"/>
        <v>0.24799366431077796</v>
      </c>
      <c r="P37" s="27">
        <f t="shared" si="26"/>
        <v>0.23557976642102157</v>
      </c>
      <c r="Q37" s="27">
        <f t="shared" si="26"/>
        <v>0.22184927565654747</v>
      </c>
      <c r="R37" s="27">
        <f t="shared" si="26"/>
        <v>1.0171288011985608E-2</v>
      </c>
      <c r="S37" s="27">
        <f t="shared" si="26"/>
        <v>7.0671541596103934E-2</v>
      </c>
      <c r="T37" s="27">
        <f t="shared" si="26"/>
        <v>8.569638681843518E-2</v>
      </c>
      <c r="U37" s="27">
        <v>9.9170065166346525E-3</v>
      </c>
      <c r="V37" s="27">
        <v>0.37503921612697955</v>
      </c>
      <c r="W37" s="32">
        <v>0.16689467456345966</v>
      </c>
      <c r="X37" s="93">
        <v>8.5611010350191391E-2</v>
      </c>
      <c r="Y37" s="59">
        <v>0.10029752135015298</v>
      </c>
      <c r="Z37" s="11">
        <v>0.10029691998787699</v>
      </c>
      <c r="AA37" s="11">
        <v>0.10029732763784127</v>
      </c>
      <c r="AB37" s="11">
        <v>0.10029741027493171</v>
      </c>
    </row>
    <row r="38" spans="1:28">
      <c r="A38" s="126" t="s">
        <v>579</v>
      </c>
      <c r="B38" s="13"/>
      <c r="C38" s="11">
        <f t="shared" ref="C38:T38" si="27">(C13-B13)/B13</f>
        <v>0.26379817738465683</v>
      </c>
      <c r="D38" s="11">
        <f t="shared" si="27"/>
        <v>0.49260088330347729</v>
      </c>
      <c r="E38" s="11">
        <f t="shared" si="27"/>
        <v>0.75400564301547301</v>
      </c>
      <c r="F38" s="11">
        <f t="shared" si="27"/>
        <v>0.14532889073546099</v>
      </c>
      <c r="G38" s="11">
        <f t="shared" si="27"/>
        <v>-6.3280225915777699E-2</v>
      </c>
      <c r="H38" s="11">
        <f t="shared" si="27"/>
        <v>9.5275408927667393E-2</v>
      </c>
      <c r="I38" s="11">
        <f t="shared" si="27"/>
        <v>0.12310761327319367</v>
      </c>
      <c r="J38" s="11">
        <f t="shared" si="27"/>
        <v>-1.3978320057816148E-2</v>
      </c>
      <c r="K38" s="27">
        <f t="shared" si="27"/>
        <v>-7.3439821500299499E-2</v>
      </c>
      <c r="L38" s="27">
        <f t="shared" si="27"/>
        <v>0.27224871329881351</v>
      </c>
      <c r="M38" s="27">
        <f t="shared" si="27"/>
        <v>0.37618602685304531</v>
      </c>
      <c r="N38" s="27">
        <f t="shared" si="27"/>
        <v>0.75605985581724044</v>
      </c>
      <c r="O38" s="27">
        <f t="shared" si="27"/>
        <v>0.49502115282864778</v>
      </c>
      <c r="P38" s="27">
        <f t="shared" si="27"/>
        <v>4.6578472653115106E-2</v>
      </c>
      <c r="Q38" s="27">
        <f t="shared" si="27"/>
        <v>8.2465066043733742E-2</v>
      </c>
      <c r="R38" s="27">
        <f t="shared" si="27"/>
        <v>0.11948424226713408</v>
      </c>
      <c r="S38" s="27">
        <f t="shared" si="27"/>
        <v>4.4766562359683661E-2</v>
      </c>
      <c r="T38" s="27">
        <f t="shared" si="27"/>
        <v>4.7154573563665793E-2</v>
      </c>
      <c r="U38" s="27">
        <v>7.3434907640165484E-2</v>
      </c>
      <c r="V38" s="27">
        <v>0.36785725992850471</v>
      </c>
      <c r="W38" s="32">
        <v>9.5027253022086255E-2</v>
      </c>
      <c r="X38" s="93">
        <v>0.12030345928016618</v>
      </c>
      <c r="Y38" s="59">
        <v>8.345746064515272E-2</v>
      </c>
      <c r="Z38" s="11">
        <v>8.4456372554641779E-2</v>
      </c>
      <c r="AA38" s="11">
        <v>9.8711300227739066E-2</v>
      </c>
      <c r="AB38" s="11">
        <v>0.11322097201020676</v>
      </c>
    </row>
    <row r="39" spans="1:28">
      <c r="A39" s="16" t="s">
        <v>580</v>
      </c>
      <c r="B39" s="13"/>
      <c r="C39" s="11">
        <f t="shared" ref="C39:T39" si="28">(C14-B14)/B14</f>
        <v>0.90561897955527793</v>
      </c>
      <c r="D39" s="11">
        <f t="shared" si="28"/>
        <v>0.85490509264950731</v>
      </c>
      <c r="E39" s="11">
        <f t="shared" si="28"/>
        <v>0.60855911673034435</v>
      </c>
      <c r="F39" s="11">
        <f t="shared" si="28"/>
        <v>0.1825860332138115</v>
      </c>
      <c r="G39" s="11">
        <f t="shared" si="28"/>
        <v>0.1768088704204781</v>
      </c>
      <c r="H39" s="11">
        <f t="shared" si="28"/>
        <v>1.5446053625890403E-2</v>
      </c>
      <c r="I39" s="11">
        <f t="shared" si="28"/>
        <v>0.10796738285175907</v>
      </c>
      <c r="J39" s="11">
        <f t="shared" si="28"/>
        <v>0.1562439759911689</v>
      </c>
      <c r="K39" s="27">
        <f t="shared" si="28"/>
        <v>1.7553891033384728E-2</v>
      </c>
      <c r="L39" s="27">
        <f t="shared" si="28"/>
        <v>0.3740727077818522</v>
      </c>
      <c r="M39" s="27">
        <f t="shared" si="28"/>
        <v>0.20839963859389549</v>
      </c>
      <c r="N39" s="27">
        <f t="shared" si="28"/>
        <v>0.62707056083995882</v>
      </c>
      <c r="O39" s="27">
        <f t="shared" si="28"/>
        <v>0.23317012891271352</v>
      </c>
      <c r="P39" s="27">
        <f t="shared" si="28"/>
        <v>-7.5762670698438728E-2</v>
      </c>
      <c r="Q39" s="27">
        <f t="shared" si="28"/>
        <v>0.17825897617646497</v>
      </c>
      <c r="R39" s="27">
        <f t="shared" si="28"/>
        <v>0.27291673658122406</v>
      </c>
      <c r="S39" s="27">
        <f t="shared" si="28"/>
        <v>9.8535563158479791E-2</v>
      </c>
      <c r="T39" s="27">
        <f t="shared" si="28"/>
        <v>0.23699613536025751</v>
      </c>
      <c r="U39" s="27">
        <v>0.19440703597227021</v>
      </c>
      <c r="V39" s="27">
        <v>0.17338551009208841</v>
      </c>
      <c r="W39" s="32">
        <v>0.15935101075380467</v>
      </c>
      <c r="X39" s="93">
        <v>0.18804568248600731</v>
      </c>
      <c r="Y39" s="59">
        <v>0.13022414721993333</v>
      </c>
      <c r="Z39" s="11">
        <v>0.14009424696408698</v>
      </c>
      <c r="AA39" s="11">
        <v>0.16379402396765833</v>
      </c>
      <c r="AB39" s="11">
        <v>0.18635689998226448</v>
      </c>
    </row>
    <row r="40" spans="1:28">
      <c r="A40" s="126" t="s">
        <v>581</v>
      </c>
      <c r="B40" s="13"/>
      <c r="C40" s="11">
        <f>(C15-B15)/ABS(B15)</f>
        <v>3.8303248938302836</v>
      </c>
      <c r="D40" s="11">
        <f t="shared" ref="D40:T40" si="29">(D15-C15)/ABS(C15)</f>
        <v>0.77745462370085749</v>
      </c>
      <c r="E40" s="11">
        <f t="shared" si="29"/>
        <v>0.34178322435580316</v>
      </c>
      <c r="F40" s="11">
        <f t="shared" si="29"/>
        <v>0.39386737006239336</v>
      </c>
      <c r="G40" s="11">
        <f t="shared" si="29"/>
        <v>0.14528454704718533</v>
      </c>
      <c r="H40" s="11">
        <f t="shared" si="29"/>
        <v>-5.7590752301672488E-2</v>
      </c>
      <c r="I40" s="11">
        <f t="shared" si="29"/>
        <v>-1.5539191976345809E-2</v>
      </c>
      <c r="J40" s="11">
        <f t="shared" si="29"/>
        <v>7.0884104025101966E-2</v>
      </c>
      <c r="K40" s="27">
        <f t="shared" si="29"/>
        <v>-3.4983006408149171E-2</v>
      </c>
      <c r="L40" s="27">
        <f t="shared" si="29"/>
        <v>-0.14038664101988108</v>
      </c>
      <c r="M40" s="27">
        <f t="shared" si="29"/>
        <v>-0.31539175043149614</v>
      </c>
      <c r="N40" s="27">
        <f t="shared" si="29"/>
        <v>-0.13144781049539031</v>
      </c>
      <c r="O40" s="27">
        <f t="shared" si="29"/>
        <v>-1.4048071509165081</v>
      </c>
      <c r="P40" s="27">
        <f t="shared" si="29"/>
        <v>2.8690289969725282</v>
      </c>
      <c r="Q40" s="27">
        <f t="shared" si="29"/>
        <v>-0.34529060160713837</v>
      </c>
      <c r="R40" s="27">
        <f t="shared" si="29"/>
        <v>-0.32217335376600426</v>
      </c>
      <c r="S40" s="27">
        <f t="shared" si="29"/>
        <v>-1.6083897278076194</v>
      </c>
      <c r="T40" s="27">
        <f t="shared" si="29"/>
        <v>8.6970344505153392</v>
      </c>
      <c r="U40" s="27">
        <v>0.23087829762669082</v>
      </c>
      <c r="V40" s="27">
        <v>3.2980125462777732E-2</v>
      </c>
      <c r="W40" s="32">
        <v>0.25735177480011789</v>
      </c>
      <c r="X40" s="93">
        <v>0.11465522434355864</v>
      </c>
      <c r="Y40" s="59">
        <v>-9.2046079975707323E-2</v>
      </c>
      <c r="Z40" s="11">
        <v>-1.5676929830062081E-2</v>
      </c>
      <c r="AA40" s="11">
        <v>-0.1858104521033743</v>
      </c>
      <c r="AB40" s="11">
        <v>-4.6947132312667901E-2</v>
      </c>
    </row>
    <row r="41" spans="1:28">
      <c r="A41" s="126" t="s">
        <v>582</v>
      </c>
      <c r="B41" s="13"/>
      <c r="C41" s="11">
        <f t="shared" ref="C41:T41" si="30">(C16-B16)/B16</f>
        <v>-0.15473144557179874</v>
      </c>
      <c r="D41" s="11">
        <f t="shared" si="30"/>
        <v>0.65939183543878788</v>
      </c>
      <c r="E41" s="11">
        <f t="shared" si="30"/>
        <v>0.43960585180243322</v>
      </c>
      <c r="F41" s="11">
        <f t="shared" si="30"/>
        <v>0.39920802387122856</v>
      </c>
      <c r="G41" s="11">
        <f t="shared" si="30"/>
        <v>0.23962655005715688</v>
      </c>
      <c r="H41" s="11">
        <f t="shared" si="30"/>
        <v>0.12736598640676558</v>
      </c>
      <c r="I41" s="11">
        <f t="shared" si="30"/>
        <v>0.19221810258923466</v>
      </c>
      <c r="J41" s="11">
        <f t="shared" si="30"/>
        <v>0.24330428581620356</v>
      </c>
      <c r="K41" s="27">
        <f t="shared" si="30"/>
        <v>0.22307644864283638</v>
      </c>
      <c r="L41" s="27">
        <f t="shared" si="30"/>
        <v>0.69644327029874964</v>
      </c>
      <c r="M41" s="27">
        <f t="shared" si="30"/>
        <v>0.53231197582985834</v>
      </c>
      <c r="N41" s="27">
        <f t="shared" si="30"/>
        <v>0.7204005828553659</v>
      </c>
      <c r="O41" s="27">
        <f t="shared" si="30"/>
        <v>0.30785484985409389</v>
      </c>
      <c r="P41" s="27">
        <f t="shared" si="30"/>
        <v>-0.12231829540563645</v>
      </c>
      <c r="Q41" s="27">
        <f t="shared" si="30"/>
        <v>0.18788612951391195</v>
      </c>
      <c r="R41" s="27">
        <f t="shared" si="30"/>
        <v>0.20611352632879126</v>
      </c>
      <c r="S41" s="27">
        <f t="shared" si="30"/>
        <v>0.13265257163724381</v>
      </c>
      <c r="T41" s="27">
        <f t="shared" si="30"/>
        <v>0.18443298840805639</v>
      </c>
      <c r="U41" s="27">
        <v>0.23215374687871362</v>
      </c>
      <c r="V41" s="27">
        <v>0.19404356844029161</v>
      </c>
      <c r="W41" s="32">
        <v>0.22282464272213232</v>
      </c>
      <c r="X41" s="93">
        <v>0.15179838496459797</v>
      </c>
      <c r="Y41" s="59">
        <v>0.11462022710945323</v>
      </c>
      <c r="Z41" s="11">
        <v>0.11935664529231954</v>
      </c>
      <c r="AA41" s="11">
        <v>0.14498531557232242</v>
      </c>
      <c r="AB41" s="11">
        <v>0.15908891858523583</v>
      </c>
    </row>
    <row r="42" spans="1:28">
      <c r="A42" s="126" t="s">
        <v>583</v>
      </c>
      <c r="B42" s="13"/>
      <c r="C42" s="11">
        <f t="shared" ref="C42:T42" si="31">(C17-B17)/B17</f>
        <v>0.27332390502530135</v>
      </c>
      <c r="D42" s="11">
        <f t="shared" si="31"/>
        <v>0.34208670157036547</v>
      </c>
      <c r="E42" s="11">
        <f t="shared" si="31"/>
        <v>-0.62503346073540023</v>
      </c>
      <c r="F42" s="11">
        <f t="shared" si="31"/>
        <v>4.3849782602091558</v>
      </c>
      <c r="G42" s="11">
        <f t="shared" si="31"/>
        <v>0.20425293996932511</v>
      </c>
      <c r="H42" s="11">
        <f t="shared" si="31"/>
        <v>2.9577160256113337E-2</v>
      </c>
      <c r="I42" s="11">
        <f t="shared" si="31"/>
        <v>-3.6630624301770755E-2</v>
      </c>
      <c r="J42" s="11">
        <f t="shared" si="31"/>
        <v>0.1626971620194495</v>
      </c>
      <c r="K42" s="27">
        <f t="shared" si="31"/>
        <v>0.49592749214782522</v>
      </c>
      <c r="L42" s="27">
        <f t="shared" si="31"/>
        <v>0.31385375313313518</v>
      </c>
      <c r="M42" s="27">
        <f t="shared" si="31"/>
        <v>0.6638684668330288</v>
      </c>
      <c r="N42" s="27">
        <f t="shared" si="31"/>
        <v>0.56183172779305335</v>
      </c>
      <c r="O42" s="27">
        <f t="shared" si="31"/>
        <v>6.8491858389662388E-2</v>
      </c>
      <c r="P42" s="27">
        <f t="shared" si="31"/>
        <v>2.772793210728439E-3</v>
      </c>
      <c r="Q42" s="27">
        <f t="shared" si="31"/>
        <v>0.12021892199600706</v>
      </c>
      <c r="R42" s="27">
        <f t="shared" si="31"/>
        <v>-2.9586702878539387E-2</v>
      </c>
      <c r="S42" s="27">
        <f t="shared" si="31"/>
        <v>0.13116493339975083</v>
      </c>
      <c r="T42" s="27">
        <f t="shared" si="31"/>
        <v>0.34066437170518499</v>
      </c>
      <c r="U42" s="27">
        <v>0.35279438154895104</v>
      </c>
      <c r="V42" s="27">
        <v>0.22038418476666427</v>
      </c>
      <c r="W42" s="32">
        <v>0.40126140856787551</v>
      </c>
      <c r="X42" s="93">
        <v>6.4622240649225754E-2</v>
      </c>
      <c r="Y42" s="59">
        <v>4.2699938632838358E-2</v>
      </c>
      <c r="Z42" s="11">
        <v>4.4289076553001176E-2</v>
      </c>
      <c r="AA42" s="11">
        <v>4.6085476467131785E-2</v>
      </c>
      <c r="AB42" s="11">
        <v>4.8099507283576738E-2</v>
      </c>
    </row>
    <row r="43" spans="1:28">
      <c r="A43" s="16" t="s">
        <v>570</v>
      </c>
      <c r="B43" s="13"/>
      <c r="C43" s="11">
        <f t="shared" ref="C43:H47" si="32">(C18-B18)/B18</f>
        <v>0.42528359380653852</v>
      </c>
      <c r="D43" s="11">
        <f t="shared" si="32"/>
        <v>0.44864455485441312</v>
      </c>
      <c r="E43" s="11">
        <f t="shared" si="32"/>
        <v>-1.4937052885776743E-2</v>
      </c>
      <c r="F43" s="11">
        <f t="shared" si="32"/>
        <v>0.19766399059385006</v>
      </c>
      <c r="G43" s="11">
        <f t="shared" si="32"/>
        <v>0.39178290358788281</v>
      </c>
      <c r="H43" s="11">
        <f t="shared" si="32"/>
        <v>0.23173809483078911</v>
      </c>
      <c r="I43" s="11">
        <f t="shared" ref="I43:J47" si="33">(I18-H18)/H18</f>
        <v>0.18813775755610945</v>
      </c>
      <c r="J43" s="11">
        <f t="shared" si="33"/>
        <v>0.2306161264061794</v>
      </c>
      <c r="K43" s="27">
        <f t="shared" ref="K43:T47" si="34">(K18-J18)/J18</f>
        <v>0.4003003993944258</v>
      </c>
      <c r="L43" s="27">
        <f t="shared" si="34"/>
        <v>0.27851295139418231</v>
      </c>
      <c r="M43" s="27">
        <f t="shared" si="34"/>
        <v>0.42736325541477682</v>
      </c>
      <c r="N43" s="27">
        <f t="shared" si="34"/>
        <v>0.46399277943310829</v>
      </c>
      <c r="O43" s="27">
        <f t="shared" si="34"/>
        <v>7.87637225187377E-2</v>
      </c>
      <c r="P43" s="27">
        <f t="shared" si="34"/>
        <v>7.7325138789638079E-2</v>
      </c>
      <c r="Q43" s="27">
        <f t="shared" si="34"/>
        <v>0.30132668811919988</v>
      </c>
      <c r="R43" s="27">
        <f t="shared" si="34"/>
        <v>0.14498583486917507</v>
      </c>
      <c r="S43" s="27">
        <f t="shared" si="34"/>
        <v>0.1135512805203059</v>
      </c>
      <c r="T43" s="27">
        <f t="shared" si="34"/>
        <v>0.24455256387238344</v>
      </c>
      <c r="U43" s="27">
        <v>0.13756935794864794</v>
      </c>
      <c r="V43" s="27">
        <v>0.19250374889177815</v>
      </c>
      <c r="W43" s="32">
        <v>0.20243515286786271</v>
      </c>
      <c r="X43" s="93">
        <v>0.15672113709999838</v>
      </c>
      <c r="Y43" s="59">
        <v>0.13598955852055061</v>
      </c>
      <c r="Z43" s="11">
        <v>0.14378836720046753</v>
      </c>
      <c r="AA43" s="11">
        <v>0.157708753639381</v>
      </c>
      <c r="AB43" s="11">
        <v>0.17173090682874564</v>
      </c>
    </row>
    <row r="44" spans="1:28">
      <c r="A44" s="126" t="s">
        <v>571</v>
      </c>
      <c r="B44" s="13"/>
      <c r="C44" s="11">
        <f t="shared" si="32"/>
        <v>0.37844338625784424</v>
      </c>
      <c r="D44" s="11">
        <f t="shared" si="32"/>
        <v>0.33623051561735645</v>
      </c>
      <c r="E44" s="11">
        <f t="shared" si="32"/>
        <v>-0.11902177299491763</v>
      </c>
      <c r="F44" s="11">
        <f t="shared" si="32"/>
        <v>8.8066189134272013E-2</v>
      </c>
      <c r="G44" s="11">
        <f t="shared" si="32"/>
        <v>0.34469278549153171</v>
      </c>
      <c r="H44" s="11">
        <f t="shared" si="32"/>
        <v>6.6185536202010731E-2</v>
      </c>
      <c r="I44" s="11">
        <f t="shared" si="33"/>
        <v>0.14731472284385186</v>
      </c>
      <c r="J44" s="11">
        <f t="shared" si="33"/>
        <v>0.14014692753898583</v>
      </c>
      <c r="K44" s="27">
        <f t="shared" si="34"/>
        <v>0.61523239078228398</v>
      </c>
      <c r="L44" s="27">
        <f t="shared" si="34"/>
        <v>0.28908732491693112</v>
      </c>
      <c r="M44" s="27">
        <f t="shared" si="34"/>
        <v>0.334234781871662</v>
      </c>
      <c r="N44" s="27">
        <f t="shared" si="34"/>
        <v>0.53611897150853061</v>
      </c>
      <c r="O44" s="27">
        <f t="shared" si="34"/>
        <v>-0.11654751744108074</v>
      </c>
      <c r="P44" s="27">
        <f t="shared" si="34"/>
        <v>0.16569754375233189</v>
      </c>
      <c r="Q44" s="27">
        <f t="shared" si="34"/>
        <v>0.27023011111999301</v>
      </c>
      <c r="R44" s="27">
        <f t="shared" si="34"/>
        <v>0.27799169158934878</v>
      </c>
      <c r="S44" s="27">
        <f t="shared" si="34"/>
        <v>7.5593068497305099E-2</v>
      </c>
      <c r="T44" s="27">
        <f t="shared" si="34"/>
        <v>0.33157710086102465</v>
      </c>
      <c r="U44" s="27">
        <v>9.09690954052189E-2</v>
      </c>
      <c r="V44" s="27">
        <v>-2.5100628538328926E-2</v>
      </c>
      <c r="W44" s="32">
        <v>0.12884521882326996</v>
      </c>
      <c r="X44" s="93">
        <v>0.18176085149806323</v>
      </c>
      <c r="Y44" s="59">
        <v>0.1543877544649408</v>
      </c>
      <c r="Z44" s="11">
        <v>0.16160982772256718</v>
      </c>
      <c r="AA44" s="11">
        <v>0.17448809640442828</v>
      </c>
      <c r="AB44" s="11">
        <v>0.18744982606368754</v>
      </c>
    </row>
    <row r="45" spans="1:28">
      <c r="A45" s="68" t="s">
        <v>584</v>
      </c>
      <c r="B45" s="13"/>
      <c r="C45" s="11">
        <f t="shared" si="32"/>
        <v>0.4163666413085359</v>
      </c>
      <c r="D45" s="11">
        <f t="shared" si="32"/>
        <v>0.35622963040288191</v>
      </c>
      <c r="E45" s="11">
        <f t="shared" si="32"/>
        <v>-0.11475472710833817</v>
      </c>
      <c r="F45" s="11">
        <f t="shared" si="32"/>
        <v>0.14992395574007233</v>
      </c>
      <c r="G45" s="11">
        <f t="shared" si="32"/>
        <v>0.29173572688586097</v>
      </c>
      <c r="H45" s="11">
        <f t="shared" si="32"/>
        <v>0.10683202334860259</v>
      </c>
      <c r="I45" s="11">
        <f t="shared" si="33"/>
        <v>0.12022554072771983</v>
      </c>
      <c r="J45" s="11">
        <f t="shared" si="33"/>
        <v>0.12985059230998849</v>
      </c>
      <c r="K45" s="27">
        <f t="shared" si="34"/>
        <v>0.39511438303012686</v>
      </c>
      <c r="L45" s="27">
        <f t="shared" si="34"/>
        <v>0.19528103392170559</v>
      </c>
      <c r="M45" s="27">
        <f t="shared" si="34"/>
        <v>0.1236927345053276</v>
      </c>
      <c r="N45" s="27">
        <f t="shared" si="34"/>
        <v>0.39247034899225525</v>
      </c>
      <c r="O45" s="27">
        <f t="shared" si="34"/>
        <v>-6.0340673356306065E-2</v>
      </c>
      <c r="P45" s="27">
        <f t="shared" si="34"/>
        <v>0.13568141367376088</v>
      </c>
      <c r="Q45" s="27">
        <f t="shared" si="34"/>
        <v>0.11676299934343734</v>
      </c>
      <c r="R45" s="27">
        <f t="shared" si="34"/>
        <v>4.8072433367245919E-2</v>
      </c>
      <c r="S45" s="27">
        <f t="shared" si="34"/>
        <v>7.7162557016225278E-2</v>
      </c>
      <c r="T45" s="27">
        <f t="shared" si="34"/>
        <v>0.22554261171668588</v>
      </c>
      <c r="U45" s="27">
        <v>2.2613084379504652E-2</v>
      </c>
      <c r="V45" s="27">
        <v>2.0258692456850559E-2</v>
      </c>
      <c r="W45" s="32">
        <v>0.20245926464175298</v>
      </c>
      <c r="X45" s="93">
        <v>0.1483443795827408</v>
      </c>
      <c r="Y45" s="59">
        <v>0.12354776556409808</v>
      </c>
      <c r="Z45" s="11">
        <v>0.12503870110002183</v>
      </c>
      <c r="AA45" s="11">
        <v>0.13196657265019784</v>
      </c>
      <c r="AB45" s="11">
        <v>0.13890411196785973</v>
      </c>
    </row>
    <row r="46" spans="1:28">
      <c r="A46" s="131" t="s">
        <v>585</v>
      </c>
      <c r="B46" s="20"/>
      <c r="C46" s="27">
        <f t="shared" si="32"/>
        <v>0.24464032941792427</v>
      </c>
      <c r="D46" s="27">
        <f t="shared" si="32"/>
        <v>0.25593283110601533</v>
      </c>
      <c r="E46" s="27">
        <f t="shared" si="32"/>
        <v>-0.13752239701119209</v>
      </c>
      <c r="F46" s="27">
        <f t="shared" si="32"/>
        <v>-0.18721028052015359</v>
      </c>
      <c r="G46" s="27">
        <f t="shared" si="32"/>
        <v>0.67811123614438129</v>
      </c>
      <c r="H46" s="27">
        <f t="shared" si="32"/>
        <v>-0.13080334698875723</v>
      </c>
      <c r="I46" s="27">
        <f t="shared" si="33"/>
        <v>0.31449239111737876</v>
      </c>
      <c r="J46" s="27">
        <f t="shared" si="33"/>
        <v>0.19429867032469741</v>
      </c>
      <c r="K46" s="27">
        <f t="shared" si="34"/>
        <v>1.710432318842098</v>
      </c>
      <c r="L46" s="27">
        <f t="shared" si="34"/>
        <v>0.5293249616008755</v>
      </c>
      <c r="M46" s="27">
        <f t="shared" si="34"/>
        <v>0.7556577244480428</v>
      </c>
      <c r="N46" s="27">
        <f t="shared" si="34"/>
        <v>0.72014892671953912</v>
      </c>
      <c r="O46" s="27">
        <f t="shared" si="34"/>
        <v>-0.17483780034360927</v>
      </c>
      <c r="P46" s="27">
        <f t="shared" si="34"/>
        <v>0.20114562762488677</v>
      </c>
      <c r="Q46" s="27">
        <f t="shared" si="34"/>
        <v>0.44159199944191374</v>
      </c>
      <c r="R46" s="27">
        <f t="shared" si="34"/>
        <v>0.47687252081534837</v>
      </c>
      <c r="S46" s="27">
        <f t="shared" si="34"/>
        <v>7.4629629982576814E-2</v>
      </c>
      <c r="T46" s="27">
        <f t="shared" si="34"/>
        <v>0.39682032984750726</v>
      </c>
      <c r="U46" s="27">
        <v>0.12787134809850739</v>
      </c>
      <c r="V46" s="27">
        <v>-4.7302750964404637E-2</v>
      </c>
      <c r="W46" s="32">
        <v>9.0257951132447611E-2</v>
      </c>
      <c r="X46" s="93">
        <v>0.201079869467918</v>
      </c>
      <c r="Y46" s="59">
        <v>0.17143439978267766</v>
      </c>
      <c r="Z46" s="11">
        <v>0.18099798878096665</v>
      </c>
      <c r="AA46" s="11">
        <v>0.19596271219944331</v>
      </c>
      <c r="AB46" s="11">
        <v>0.21065492584144482</v>
      </c>
    </row>
    <row r="47" spans="1:28">
      <c r="A47" s="130" t="s">
        <v>586</v>
      </c>
      <c r="B47" s="20"/>
      <c r="C47" s="27">
        <f t="shared" si="32"/>
        <v>0.81402523301280205</v>
      </c>
      <c r="D47" s="27">
        <f t="shared" si="32"/>
        <v>1.1575828134526243</v>
      </c>
      <c r="E47" s="27">
        <f t="shared" si="32"/>
        <v>0.39158934448226584</v>
      </c>
      <c r="F47" s="27">
        <f t="shared" si="32"/>
        <v>0.46865675507425453</v>
      </c>
      <c r="G47" s="27">
        <f t="shared" si="32"/>
        <v>0.478045125559099</v>
      </c>
      <c r="H47" s="27">
        <f t="shared" si="32"/>
        <v>0.50764472667756189</v>
      </c>
      <c r="I47" s="27">
        <f t="shared" si="33"/>
        <v>0.23625107493538061</v>
      </c>
      <c r="J47" s="27">
        <f t="shared" si="33"/>
        <v>0.32957087617934788</v>
      </c>
      <c r="K47" s="27">
        <f t="shared" si="34"/>
        <v>0.19870236622056514</v>
      </c>
      <c r="L47" s="27">
        <f t="shared" si="34"/>
        <v>0.26514811866051308</v>
      </c>
      <c r="M47" s="27">
        <f t="shared" si="34"/>
        <v>0.54729449690317533</v>
      </c>
      <c r="N47" s="27">
        <f t="shared" si="34"/>
        <v>0.38389838430012468</v>
      </c>
      <c r="O47" s="27">
        <f t="shared" si="34"/>
        <v>0.31950857482457745</v>
      </c>
      <c r="P47" s="27">
        <f t="shared" si="34"/>
        <v>4.393256036080353E-3</v>
      </c>
      <c r="Q47" s="27">
        <f t="shared" si="34"/>
        <v>0.3311115390278298</v>
      </c>
      <c r="R47" s="27">
        <f t="shared" ref="R47:T47" si="35">(R22-Q22)/Q22</f>
        <v>2.3417193047100115E-2</v>
      </c>
      <c r="S47" s="27">
        <f t="shared" si="35"/>
        <v>0.15687561188459542</v>
      </c>
      <c r="T47" s="27">
        <f t="shared" si="35"/>
        <v>0.15220420714716909</v>
      </c>
      <c r="U47" s="27">
        <v>0.19471888956393424</v>
      </c>
      <c r="V47" s="27">
        <v>0.43619428161470064</v>
      </c>
      <c r="W47" s="32">
        <v>0.25837690191043322</v>
      </c>
      <c r="X47" s="93">
        <v>0.13964574607168642</v>
      </c>
      <c r="Y47" s="59">
        <v>0.12297958981692879</v>
      </c>
      <c r="Z47" s="27">
        <v>0.1308337628679154</v>
      </c>
      <c r="AA47" s="27">
        <v>0.14517972744894453</v>
      </c>
      <c r="AB47" s="27">
        <v>0.15969330366901169</v>
      </c>
    </row>
    <row r="48" spans="1:28">
      <c r="A48" s="2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>
      <c r="A49" s="28"/>
      <c r="B49" s="5"/>
      <c r="C49" s="5"/>
      <c r="D49" s="5"/>
      <c r="E49" s="5"/>
      <c r="F49" s="5"/>
      <c r="G49" s="5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>
      <c r="A50" s="16" t="s">
        <v>573</v>
      </c>
      <c r="R50" s="6"/>
      <c r="S50" s="6"/>
      <c r="T50" s="6"/>
      <c r="U50" s="6"/>
      <c r="V50" s="6"/>
      <c r="W50" s="31"/>
      <c r="X50" s="71"/>
      <c r="Y50" s="57"/>
    </row>
    <row r="51" spans="1:28">
      <c r="A51" s="16"/>
      <c r="R51" s="6"/>
      <c r="S51" s="6"/>
      <c r="T51" s="6"/>
      <c r="U51" s="6"/>
      <c r="V51" s="6"/>
      <c r="W51" s="31"/>
      <c r="X51" s="71"/>
      <c r="Y51" s="57"/>
    </row>
    <row r="52" spans="1:28">
      <c r="A52" s="28" t="s">
        <v>577</v>
      </c>
      <c r="C52" s="11" t="e">
        <f>C11/#REF!</f>
        <v>#REF!</v>
      </c>
      <c r="D52" s="11" t="e">
        <f>D11/#REF!</f>
        <v>#REF!</v>
      </c>
      <c r="E52" s="11" t="e">
        <f>E11/#REF!</f>
        <v>#REF!</v>
      </c>
      <c r="F52" s="11" t="e">
        <f>F11/#REF!</f>
        <v>#REF!</v>
      </c>
      <c r="G52" s="11" t="e">
        <f>G11/#REF!</f>
        <v>#REF!</v>
      </c>
      <c r="H52" s="11" t="e">
        <f>H11/#REF!</f>
        <v>#REF!</v>
      </c>
      <c r="I52" s="11" t="e">
        <f>I11/#REF!</f>
        <v>#REF!</v>
      </c>
      <c r="J52" s="11" t="e">
        <f>J11/#REF!</f>
        <v>#REF!</v>
      </c>
      <c r="K52" s="11" t="e">
        <f>K11/#REF!</f>
        <v>#REF!</v>
      </c>
      <c r="L52" s="11" t="e">
        <f>L11/#REF!</f>
        <v>#REF!</v>
      </c>
      <c r="M52" s="11" t="e">
        <f>M11/#REF!</f>
        <v>#REF!</v>
      </c>
      <c r="N52" s="27" t="e">
        <f>N11/#REF!</f>
        <v>#REF!</v>
      </c>
      <c r="O52" s="27" t="e">
        <f>O11/#REF!</f>
        <v>#REF!</v>
      </c>
      <c r="P52" s="27" t="e">
        <f>P11/#REF!</f>
        <v>#REF!</v>
      </c>
      <c r="Q52" s="27" t="e">
        <f>Q11/#REF!</f>
        <v>#REF!</v>
      </c>
      <c r="R52" s="27" t="e">
        <f>R11/#REF!</f>
        <v>#REF!</v>
      </c>
      <c r="S52" s="27" t="e">
        <f>S11/#REF!</f>
        <v>#REF!</v>
      </c>
      <c r="T52" s="27" t="e">
        <f>T11/#REF!</f>
        <v>#REF!</v>
      </c>
      <c r="U52" s="27">
        <v>2.9362096018304647E-2</v>
      </c>
      <c r="V52" s="27">
        <v>3.8363465984904178E-2</v>
      </c>
      <c r="W52" s="32">
        <v>5.8400965249708635E-2</v>
      </c>
      <c r="X52" s="93">
        <v>4.9536530308294371E-2</v>
      </c>
      <c r="Y52" s="59">
        <v>5.4401827215271883E-2</v>
      </c>
      <c r="Z52" s="11">
        <v>5.9124100199481444E-2</v>
      </c>
      <c r="AA52" s="11">
        <v>6.0244036212647699E-2</v>
      </c>
      <c r="AB52" s="11">
        <v>5.7618389081830299E-2</v>
      </c>
    </row>
    <row r="53" spans="1:28">
      <c r="A53" s="130" t="s">
        <v>578</v>
      </c>
      <c r="C53" s="11" t="e">
        <f>C12/#REF!</f>
        <v>#REF!</v>
      </c>
      <c r="D53" s="11" t="e">
        <f>D12/#REF!</f>
        <v>#REF!</v>
      </c>
      <c r="E53" s="11" t="e">
        <f>E12/#REF!</f>
        <v>#REF!</v>
      </c>
      <c r="F53" s="11" t="e">
        <f>F12/#REF!</f>
        <v>#REF!</v>
      </c>
      <c r="G53" s="11" t="e">
        <f>G12/#REF!</f>
        <v>#REF!</v>
      </c>
      <c r="H53" s="11" t="e">
        <f>H12/#REF!</f>
        <v>#REF!</v>
      </c>
      <c r="I53" s="11" t="e">
        <f>I12/#REF!</f>
        <v>#REF!</v>
      </c>
      <c r="J53" s="11" t="e">
        <f>J12/#REF!</f>
        <v>#REF!</v>
      </c>
      <c r="K53" s="11" t="e">
        <f>K12/#REF!</f>
        <v>#REF!</v>
      </c>
      <c r="L53" s="11" t="e">
        <f>L12/#REF!</f>
        <v>#REF!</v>
      </c>
      <c r="M53" s="11" t="e">
        <f>M12/#REF!</f>
        <v>#REF!</v>
      </c>
      <c r="N53" s="27" t="e">
        <f>N12/#REF!</f>
        <v>#REF!</v>
      </c>
      <c r="O53" s="27" t="e">
        <f>O12/#REF!</f>
        <v>#REF!</v>
      </c>
      <c r="P53" s="27" t="e">
        <f>P12/#REF!</f>
        <v>#REF!</v>
      </c>
      <c r="Q53" s="27" t="e">
        <f>Q12/#REF!</f>
        <v>#REF!</v>
      </c>
      <c r="R53" s="27" t="e">
        <f>R12/#REF!</f>
        <v>#REF!</v>
      </c>
      <c r="S53" s="27" t="e">
        <f>S12/#REF!</f>
        <v>#REF!</v>
      </c>
      <c r="T53" s="27" t="e">
        <f>T12/#REF!</f>
        <v>#REF!</v>
      </c>
      <c r="U53" s="27">
        <v>0.22677883039341407</v>
      </c>
      <c r="V53" s="27">
        <v>0.28624875681243656</v>
      </c>
      <c r="W53" s="32">
        <v>0.31171147324069887</v>
      </c>
      <c r="X53" s="93">
        <v>0.30694348091693074</v>
      </c>
      <c r="Y53" s="59">
        <v>0.31225672871417598</v>
      </c>
      <c r="Z53" s="11">
        <v>0.3176838241477033</v>
      </c>
      <c r="AA53" s="11">
        <v>0.32167368931814466</v>
      </c>
      <c r="AB53" s="11">
        <v>0.32417726780654693</v>
      </c>
    </row>
    <row r="54" spans="1:28">
      <c r="A54" s="130" t="s">
        <v>579</v>
      </c>
      <c r="C54" s="11" t="e">
        <f>C13/#REF!</f>
        <v>#REF!</v>
      </c>
      <c r="D54" s="11" t="e">
        <f>D13/#REF!</f>
        <v>#REF!</v>
      </c>
      <c r="E54" s="11" t="e">
        <f>E13/#REF!</f>
        <v>#REF!</v>
      </c>
      <c r="F54" s="11" t="e">
        <f>F13/#REF!</f>
        <v>#REF!</v>
      </c>
      <c r="G54" s="11" t="e">
        <f>G13/#REF!</f>
        <v>#REF!</v>
      </c>
      <c r="H54" s="11" t="e">
        <f>H13/#REF!</f>
        <v>#REF!</v>
      </c>
      <c r="I54" s="11" t="e">
        <f>I13/#REF!</f>
        <v>#REF!</v>
      </c>
      <c r="J54" s="11" t="e">
        <f>J13/#REF!</f>
        <v>#REF!</v>
      </c>
      <c r="K54" s="11" t="e">
        <f>K13/#REF!</f>
        <v>#REF!</v>
      </c>
      <c r="L54" s="11" t="e">
        <f>L13/#REF!</f>
        <v>#REF!</v>
      </c>
      <c r="M54" s="11" t="e">
        <f>M13/#REF!</f>
        <v>#REF!</v>
      </c>
      <c r="N54" s="27" t="e">
        <f>N13/#REF!</f>
        <v>#REF!</v>
      </c>
      <c r="O54" s="27" t="e">
        <f>O13/#REF!</f>
        <v>#REF!</v>
      </c>
      <c r="P54" s="27" t="e">
        <f>P13/#REF!</f>
        <v>#REF!</v>
      </c>
      <c r="Q54" s="27" t="e">
        <f>Q13/#REF!</f>
        <v>#REF!</v>
      </c>
      <c r="R54" s="27" t="e">
        <f>R13/#REF!</f>
        <v>#REF!</v>
      </c>
      <c r="S54" s="27" t="e">
        <f>S13/#REF!</f>
        <v>#REF!</v>
      </c>
      <c r="T54" s="27" t="e">
        <f>T13/#REF!</f>
        <v>#REF!</v>
      </c>
      <c r="U54" s="27">
        <v>0.19741673437510943</v>
      </c>
      <c r="V54" s="27">
        <v>0.24788529082753238</v>
      </c>
      <c r="W54" s="32">
        <v>0.2533105079909902</v>
      </c>
      <c r="X54" s="93">
        <v>0.25740695060863639</v>
      </c>
      <c r="Y54" s="59">
        <v>0.25785490149890411</v>
      </c>
      <c r="Z54" s="11">
        <v>0.25855972394822185</v>
      </c>
      <c r="AA54" s="11">
        <v>0.26142965310549698</v>
      </c>
      <c r="AB54" s="11">
        <v>0.26655887872471667</v>
      </c>
    </row>
    <row r="55" spans="1:28">
      <c r="A55" s="28" t="s">
        <v>580</v>
      </c>
      <c r="C55" s="11" t="e">
        <f>C14/#REF!</f>
        <v>#REF!</v>
      </c>
      <c r="D55" s="11" t="e">
        <f>D14/#REF!</f>
        <v>#REF!</v>
      </c>
      <c r="E55" s="11" t="e">
        <f>E14/#REF!</f>
        <v>#REF!</v>
      </c>
      <c r="F55" s="11" t="e">
        <f>F14/#REF!</f>
        <v>#REF!</v>
      </c>
      <c r="G55" s="11" t="e">
        <f>G14/#REF!</f>
        <v>#REF!</v>
      </c>
      <c r="H55" s="11" t="e">
        <f>H14/#REF!</f>
        <v>#REF!</v>
      </c>
      <c r="I55" s="11" t="e">
        <f>I14/#REF!</f>
        <v>#REF!</v>
      </c>
      <c r="J55" s="11" t="e">
        <f>J14/#REF!</f>
        <v>#REF!</v>
      </c>
      <c r="K55" s="11" t="e">
        <f>K14/#REF!</f>
        <v>#REF!</v>
      </c>
      <c r="L55" s="11" t="e">
        <f>L14/#REF!</f>
        <v>#REF!</v>
      </c>
      <c r="M55" s="11" t="e">
        <f>M14/#REF!</f>
        <v>#REF!</v>
      </c>
      <c r="N55" s="27" t="e">
        <f>N14/#REF!</f>
        <v>#REF!</v>
      </c>
      <c r="O55" s="27" t="e">
        <f>O14/#REF!</f>
        <v>#REF!</v>
      </c>
      <c r="P55" s="27" t="e">
        <f>P14/#REF!</f>
        <v>#REF!</v>
      </c>
      <c r="Q55" s="27" t="e">
        <f>Q14/#REF!</f>
        <v>#REF!</v>
      </c>
      <c r="R55" s="27" t="e">
        <f>R14/#REF!</f>
        <v>#REF!</v>
      </c>
      <c r="S55" s="27" t="e">
        <f>S14/#REF!</f>
        <v>#REF!</v>
      </c>
      <c r="T55" s="27" t="e">
        <f>T14/#REF!</f>
        <v>#REF!</v>
      </c>
      <c r="U55" s="27">
        <v>0.35450243748100946</v>
      </c>
      <c r="V55" s="27">
        <v>0.38184399066685937</v>
      </c>
      <c r="W55" s="32">
        <v>0.41312209781985459</v>
      </c>
      <c r="X55" s="93">
        <v>0.4451874912736084</v>
      </c>
      <c r="Y55" s="59">
        <v>0.4652118749572251</v>
      </c>
      <c r="Z55" s="11">
        <v>0.49041635509799725</v>
      </c>
      <c r="AA55" s="11">
        <v>0.52523232671390951</v>
      </c>
      <c r="AB55" s="11">
        <v>0.57072084537113787</v>
      </c>
    </row>
    <row r="56" spans="1:28">
      <c r="A56" s="130" t="s">
        <v>581</v>
      </c>
      <c r="C56" s="11" t="e">
        <f>C15/#REF!</f>
        <v>#REF!</v>
      </c>
      <c r="D56" s="11" t="e">
        <f>D15/#REF!</f>
        <v>#REF!</v>
      </c>
      <c r="E56" s="11" t="e">
        <f>E15/#REF!</f>
        <v>#REF!</v>
      </c>
      <c r="F56" s="11" t="e">
        <f>F15/#REF!</f>
        <v>#REF!</v>
      </c>
      <c r="G56" s="11" t="e">
        <f>G15/#REF!</f>
        <v>#REF!</v>
      </c>
      <c r="H56" s="11" t="e">
        <f>H15/#REF!</f>
        <v>#REF!</v>
      </c>
      <c r="I56" s="11" t="e">
        <f>I15/#REF!</f>
        <v>#REF!</v>
      </c>
      <c r="J56" s="11" t="e">
        <f>J15/#REF!</f>
        <v>#REF!</v>
      </c>
      <c r="K56" s="11" t="e">
        <f>K15/#REF!</f>
        <v>#REF!</v>
      </c>
      <c r="L56" s="11" t="e">
        <f>L15/#REF!</f>
        <v>#REF!</v>
      </c>
      <c r="M56" s="11" t="e">
        <f>M15/#REF!</f>
        <v>#REF!</v>
      </c>
      <c r="N56" s="27" t="e">
        <f>N15/#REF!</f>
        <v>#REF!</v>
      </c>
      <c r="O56" s="27" t="e">
        <f>O15/#REF!</f>
        <v>#REF!</v>
      </c>
      <c r="P56" s="27" t="e">
        <f>P15/#REF!</f>
        <v>#REF!</v>
      </c>
      <c r="Q56" s="27" t="e">
        <f>Q15/#REF!</f>
        <v>#REF!</v>
      </c>
      <c r="R56" s="27" t="e">
        <f>R15/#REF!</f>
        <v>#REF!</v>
      </c>
      <c r="S56" s="27" t="e">
        <f>S15/#REF!</f>
        <v>#REF!</v>
      </c>
      <c r="T56" s="27" t="e">
        <f>T15/#REF!</f>
        <v>#REF!</v>
      </c>
      <c r="U56" s="27">
        <v>2.4970738464894005E-2</v>
      </c>
      <c r="V56" s="27">
        <v>2.3678237124678144E-2</v>
      </c>
      <c r="W56" s="32">
        <v>2.7783290848964713E-2</v>
      </c>
      <c r="X56" s="93">
        <v>2.8090251534925323E-2</v>
      </c>
      <c r="Y56" s="59">
        <v>2.3581025784233239E-2</v>
      </c>
      <c r="Z56" s="11">
        <v>2.1462176212984858E-2</v>
      </c>
      <c r="AA56" s="11">
        <v>1.6080874370753638E-2</v>
      </c>
      <c r="AB56" s="11">
        <v>1.4037299895919767E-2</v>
      </c>
    </row>
    <row r="57" spans="1:28">
      <c r="A57" s="130" t="s">
        <v>582</v>
      </c>
      <c r="C57" s="11" t="e">
        <f>C16/#REF!</f>
        <v>#REF!</v>
      </c>
      <c r="D57" s="11" t="e">
        <f>D16/#REF!</f>
        <v>#REF!</v>
      </c>
      <c r="E57" s="11" t="e">
        <f>E16/#REF!</f>
        <v>#REF!</v>
      </c>
      <c r="F57" s="11" t="e">
        <f>F16/#REF!</f>
        <v>#REF!</v>
      </c>
      <c r="G57" s="11" t="e">
        <f>G16/#REF!</f>
        <v>#REF!</v>
      </c>
      <c r="H57" s="11" t="e">
        <f>H16/#REF!</f>
        <v>#REF!</v>
      </c>
      <c r="I57" s="11" t="e">
        <f>I16/#REF!</f>
        <v>#REF!</v>
      </c>
      <c r="J57" s="11" t="e">
        <f>J16/#REF!</f>
        <v>#REF!</v>
      </c>
      <c r="K57" s="11" t="e">
        <f>K16/#REF!</f>
        <v>#REF!</v>
      </c>
      <c r="L57" s="11" t="e">
        <f>L16/#REF!</f>
        <v>#REF!</v>
      </c>
      <c r="M57" s="11" t="e">
        <f>M16/#REF!</f>
        <v>#REF!</v>
      </c>
      <c r="N57" s="27" t="e">
        <f>N16/#REF!</f>
        <v>#REF!</v>
      </c>
      <c r="O57" s="27" t="e">
        <f>O16/#REF!</f>
        <v>#REF!</v>
      </c>
      <c r="P57" s="27" t="e">
        <f>P16/#REF!</f>
        <v>#REF!</v>
      </c>
      <c r="Q57" s="27" t="e">
        <f>Q16/#REF!</f>
        <v>#REF!</v>
      </c>
      <c r="R57" s="27" t="e">
        <f>R16/#REF!</f>
        <v>#REF!</v>
      </c>
      <c r="S57" s="27" t="e">
        <f>S16/#REF!</f>
        <v>#REF!</v>
      </c>
      <c r="T57" s="27" t="e">
        <f>T16/#REF!</f>
        <v>#REF!</v>
      </c>
      <c r="U57" s="27">
        <v>0.45486889258476665</v>
      </c>
      <c r="V57" s="27">
        <v>0.49857721210416139</v>
      </c>
      <c r="W57" s="32">
        <v>0.5689500340174003</v>
      </c>
      <c r="X57" s="93">
        <v>0.59440435109685064</v>
      </c>
      <c r="Y57" s="59">
        <v>0.61256496876725386</v>
      </c>
      <c r="Z57" s="11">
        <v>0.63400697795322092</v>
      </c>
      <c r="AA57" s="11">
        <v>0.66804287232156512</v>
      </c>
      <c r="AB57" s="11">
        <v>0.70921516795924544</v>
      </c>
    </row>
    <row r="58" spans="1:28">
      <c r="A58" s="130" t="s">
        <v>583</v>
      </c>
      <c r="C58" s="11" t="e">
        <f>C17/#REF!</f>
        <v>#REF!</v>
      </c>
      <c r="D58" s="11" t="e">
        <f>D17/#REF!</f>
        <v>#REF!</v>
      </c>
      <c r="E58" s="11" t="e">
        <f>E17/#REF!</f>
        <v>#REF!</v>
      </c>
      <c r="F58" s="11" t="e">
        <f>F17/#REF!</f>
        <v>#REF!</v>
      </c>
      <c r="G58" s="11" t="e">
        <f>G17/#REF!</f>
        <v>#REF!</v>
      </c>
      <c r="H58" s="11" t="e">
        <f>H17/#REF!</f>
        <v>#REF!</v>
      </c>
      <c r="I58" s="11" t="e">
        <f>I17/#REF!</f>
        <v>#REF!</v>
      </c>
      <c r="J58" s="11" t="e">
        <f>J17/#REF!</f>
        <v>#REF!</v>
      </c>
      <c r="K58" s="11" t="e">
        <f>K17/#REF!</f>
        <v>#REF!</v>
      </c>
      <c r="L58" s="11" t="e">
        <f>L17/#REF!</f>
        <v>#REF!</v>
      </c>
      <c r="M58" s="11" t="e">
        <f>M17/#REF!</f>
        <v>#REF!</v>
      </c>
      <c r="N58" s="27" t="e">
        <f>N17/#REF!</f>
        <v>#REF!</v>
      </c>
      <c r="O58" s="27" t="e">
        <f>O17/#REF!</f>
        <v>#REF!</v>
      </c>
      <c r="P58" s="27" t="e">
        <f>P17/#REF!</f>
        <v>#REF!</v>
      </c>
      <c r="Q58" s="27" t="e">
        <f>Q17/#REF!</f>
        <v>#REF!</v>
      </c>
      <c r="R58" s="27" t="e">
        <f>R17/#REF!</f>
        <v>#REF!</v>
      </c>
      <c r="S58" s="27" t="e">
        <f>S17/#REF!</f>
        <v>#REF!</v>
      </c>
      <c r="T58" s="27" t="e">
        <f>T17/#REF!</f>
        <v>#REF!</v>
      </c>
      <c r="U58" s="27">
        <v>-0.12533719356865111</v>
      </c>
      <c r="V58" s="27">
        <v>-0.14041145856198017</v>
      </c>
      <c r="W58" s="32">
        <v>-0.18361122704651034</v>
      </c>
      <c r="X58" s="93">
        <v>-0.17730711135816749</v>
      </c>
      <c r="Y58" s="59">
        <v>-0.170934119594262</v>
      </c>
      <c r="Z58" s="11">
        <v>-0.16505279906820858</v>
      </c>
      <c r="AA58" s="11">
        <v>-0.15889141997840925</v>
      </c>
      <c r="AB58" s="11">
        <v>-0.15253162248402741</v>
      </c>
    </row>
    <row r="59" spans="1:28">
      <c r="A59" s="28" t="s">
        <v>570</v>
      </c>
      <c r="C59" s="11" t="e">
        <f>C18/#REF!</f>
        <v>#REF!</v>
      </c>
      <c r="D59" s="11" t="e">
        <f>D18/#REF!</f>
        <v>#REF!</v>
      </c>
      <c r="E59" s="11" t="e">
        <f>E18/#REF!</f>
        <v>#REF!</v>
      </c>
      <c r="F59" s="11" t="e">
        <f>F18/#REF!</f>
        <v>#REF!</v>
      </c>
      <c r="G59" s="11" t="e">
        <f>G18/#REF!</f>
        <v>#REF!</v>
      </c>
      <c r="H59" s="11" t="e">
        <f>H18/#REF!</f>
        <v>#REF!</v>
      </c>
      <c r="I59" s="11" t="e">
        <f>I18/#REF!</f>
        <v>#REF!</v>
      </c>
      <c r="J59" s="11" t="e">
        <f>J18/#REF!</f>
        <v>#REF!</v>
      </c>
      <c r="K59" s="11" t="e">
        <f>K18/#REF!</f>
        <v>#REF!</v>
      </c>
      <c r="L59" s="11" t="e">
        <f>L18/#REF!</f>
        <v>#REF!</v>
      </c>
      <c r="M59" s="11" t="e">
        <f>M18/#REF!</f>
        <v>#REF!</v>
      </c>
      <c r="N59" s="27" t="e">
        <f>N18/#REF!</f>
        <v>#REF!</v>
      </c>
      <c r="O59" s="27" t="e">
        <f>O18/#REF!</f>
        <v>#REF!</v>
      </c>
      <c r="P59" s="27" t="e">
        <f>P18/#REF!</f>
        <v>#REF!</v>
      </c>
      <c r="Q59" s="27" t="e">
        <f>Q18/#REF!</f>
        <v>#REF!</v>
      </c>
      <c r="R59" s="27" t="e">
        <f>R18/#REF!</f>
        <v>#REF!</v>
      </c>
      <c r="S59" s="27" t="e">
        <f>S18/#REF!</f>
        <v>#REF!</v>
      </c>
      <c r="T59" s="27" t="e">
        <f>T18/#REF!</f>
        <v>#REF!</v>
      </c>
      <c r="U59" s="27">
        <v>0.38386453349931415</v>
      </c>
      <c r="V59" s="27">
        <v>0.42020745665176351</v>
      </c>
      <c r="W59" s="32">
        <v>0.47152306306956326</v>
      </c>
      <c r="X59" s="93">
        <v>0.49472402158190276</v>
      </c>
      <c r="Y59" s="59">
        <v>0.51961370217249703</v>
      </c>
      <c r="Z59" s="11">
        <v>0.54954045529747864</v>
      </c>
      <c r="AA59" s="11">
        <v>0.58547636292655725</v>
      </c>
      <c r="AB59" s="11">
        <v>0.62833923445296813</v>
      </c>
    </row>
    <row r="60" spans="1:28">
      <c r="A60" s="130" t="s">
        <v>571</v>
      </c>
      <c r="C60" s="11" t="e">
        <f>C19/#REF!</f>
        <v>#REF!</v>
      </c>
      <c r="D60" s="11" t="e">
        <f>D19/#REF!</f>
        <v>#REF!</v>
      </c>
      <c r="E60" s="11" t="e">
        <f>E19/#REF!</f>
        <v>#REF!</v>
      </c>
      <c r="F60" s="11" t="e">
        <f>F19/#REF!</f>
        <v>#REF!</v>
      </c>
      <c r="G60" s="11" t="e">
        <f>G19/#REF!</f>
        <v>#REF!</v>
      </c>
      <c r="H60" s="11" t="e">
        <f>H19/#REF!</f>
        <v>#REF!</v>
      </c>
      <c r="I60" s="11" t="e">
        <f>I19/#REF!</f>
        <v>#REF!</v>
      </c>
      <c r="J60" s="11" t="e">
        <f>J19/#REF!</f>
        <v>#REF!</v>
      </c>
      <c r="K60" s="11" t="e">
        <f>K19/#REF!</f>
        <v>#REF!</v>
      </c>
      <c r="L60" s="11" t="e">
        <f>L19/#REF!</f>
        <v>#REF!</v>
      </c>
      <c r="M60" s="11" t="e">
        <f>M19/#REF!</f>
        <v>#REF!</v>
      </c>
      <c r="N60" s="27" t="e">
        <f>N19/#REF!</f>
        <v>#REF!</v>
      </c>
      <c r="O60" s="27" t="e">
        <f>O19/#REF!</f>
        <v>#REF!</v>
      </c>
      <c r="P60" s="27" t="e">
        <f>P19/#REF!</f>
        <v>#REF!</v>
      </c>
      <c r="Q60" s="27" t="e">
        <f>Q19/#REF!</f>
        <v>#REF!</v>
      </c>
      <c r="R60" s="27" t="e">
        <f>R19/#REF!</f>
        <v>#REF!</v>
      </c>
      <c r="S60" s="27" t="e">
        <f>S19/#REF!</f>
        <v>#REF!</v>
      </c>
      <c r="T60" s="27" t="e">
        <f>T19/#REF!</f>
        <v>#REF!</v>
      </c>
      <c r="U60" s="27">
        <v>0.20278600652856052</v>
      </c>
      <c r="V60" s="27">
        <v>0.18147791741431785</v>
      </c>
      <c r="W60" s="32">
        <v>0.19117702779719395</v>
      </c>
      <c r="X60" s="93">
        <v>0.20492582453772584</v>
      </c>
      <c r="Y60" s="59">
        <v>0.21872159254953738</v>
      </c>
      <c r="Z60" s="11">
        <v>0.23492289071372002</v>
      </c>
      <c r="AA60" s="11">
        <v>0.25391264856962592</v>
      </c>
      <c r="AB60" s="11">
        <v>0.27615730173447145</v>
      </c>
    </row>
    <row r="61" spans="1:28">
      <c r="A61" s="131" t="s">
        <v>584</v>
      </c>
      <c r="C61" s="11" t="e">
        <f>C20/#REF!</f>
        <v>#REF!</v>
      </c>
      <c r="D61" s="11" t="e">
        <f>D20/#REF!</f>
        <v>#REF!</v>
      </c>
      <c r="E61" s="11" t="e">
        <f>E20/#REF!</f>
        <v>#REF!</v>
      </c>
      <c r="F61" s="11" t="e">
        <f>F20/#REF!</f>
        <v>#REF!</v>
      </c>
      <c r="G61" s="11" t="e">
        <f>G20/#REF!</f>
        <v>#REF!</v>
      </c>
      <c r="H61" s="11" t="e">
        <f>H20/#REF!</f>
        <v>#REF!</v>
      </c>
      <c r="I61" s="11" t="e">
        <f>I20/#REF!</f>
        <v>#REF!</v>
      </c>
      <c r="J61" s="11" t="e">
        <f>J20/#REF!</f>
        <v>#REF!</v>
      </c>
      <c r="K61" s="11" t="e">
        <f>K20/#REF!</f>
        <v>#REF!</v>
      </c>
      <c r="L61" s="11" t="e">
        <f>L20/#REF!</f>
        <v>#REF!</v>
      </c>
      <c r="M61" s="11" t="e">
        <f>M20/#REF!</f>
        <v>#REF!</v>
      </c>
      <c r="N61" s="27" t="e">
        <f>N20/#REF!</f>
        <v>#REF!</v>
      </c>
      <c r="O61" s="27" t="e">
        <f>O20/#REF!</f>
        <v>#REF!</v>
      </c>
      <c r="P61" s="27" t="e">
        <f>P20/#REF!</f>
        <v>#REF!</v>
      </c>
      <c r="Q61" s="27" t="e">
        <f>Q20/#REF!</f>
        <v>#REF!</v>
      </c>
      <c r="R61" s="27" t="e">
        <f>R20/#REF!</f>
        <v>#REF!</v>
      </c>
      <c r="S61" s="27" t="e">
        <f>S20/#REF!</f>
        <v>#REF!</v>
      </c>
      <c r="T61" s="27" t="e">
        <f>T20/#REF!</f>
        <v>#REF!</v>
      </c>
      <c r="U61" s="27">
        <v>6.6639780254097405E-2</v>
      </c>
      <c r="V61" s="27">
        <v>6.2412254903401632E-2</v>
      </c>
      <c r="W61" s="32">
        <v>7.0035424786592665E-2</v>
      </c>
      <c r="X61" s="93">
        <v>7.2949329272008243E-2</v>
      </c>
      <c r="Y61" s="59">
        <v>7.5780261669486426E-2</v>
      </c>
      <c r="Z61" s="11">
        <v>7.8830986604267697E-2</v>
      </c>
      <c r="AA61" s="11">
        <v>8.2118487955743433E-2</v>
      </c>
      <c r="AB61" s="11">
        <v>8.5661373160322268E-2</v>
      </c>
    </row>
    <row r="62" spans="1:28">
      <c r="A62" s="131" t="s">
        <v>585</v>
      </c>
      <c r="C62" s="11" t="e">
        <f>C21/#REF!</f>
        <v>#REF!</v>
      </c>
      <c r="D62" s="11" t="e">
        <f>D21/#REF!</f>
        <v>#REF!</v>
      </c>
      <c r="E62" s="11" t="e">
        <f>E21/#REF!</f>
        <v>#REF!</v>
      </c>
      <c r="F62" s="11" t="e">
        <f>F21/#REF!</f>
        <v>#REF!</v>
      </c>
      <c r="G62" s="11" t="e">
        <f>G21/#REF!</f>
        <v>#REF!</v>
      </c>
      <c r="H62" s="11" t="e">
        <f>H21/#REF!</f>
        <v>#REF!</v>
      </c>
      <c r="I62" s="11" t="e">
        <f>I21/#REF!</f>
        <v>#REF!</v>
      </c>
      <c r="J62" s="11" t="e">
        <f>J21/#REF!</f>
        <v>#REF!</v>
      </c>
      <c r="K62" s="11" t="e">
        <f>K21/#REF!</f>
        <v>#REF!</v>
      </c>
      <c r="L62" s="11" t="e">
        <f>L21/#REF!</f>
        <v>#REF!</v>
      </c>
      <c r="M62" s="11" t="e">
        <f>M21/#REF!</f>
        <v>#REF!</v>
      </c>
      <c r="N62" s="27" t="e">
        <f>N21/#REF!</f>
        <v>#REF!</v>
      </c>
      <c r="O62" s="27" t="e">
        <f>O21/#REF!</f>
        <v>#REF!</v>
      </c>
      <c r="P62" s="27" t="e">
        <f>P21/#REF!</f>
        <v>#REF!</v>
      </c>
      <c r="Q62" s="27" t="e">
        <f>Q21/#REF!</f>
        <v>#REF!</v>
      </c>
      <c r="R62" s="27" t="e">
        <f>R21/#REF!</f>
        <v>#REF!</v>
      </c>
      <c r="S62" s="27" t="e">
        <f>S21/#REF!</f>
        <v>#REF!</v>
      </c>
      <c r="T62" s="27" t="e">
        <f>T21/#REF!</f>
        <v>#REF!</v>
      </c>
      <c r="U62" s="27">
        <v>0.1361462262744631</v>
      </c>
      <c r="V62" s="27">
        <v>0.11906566251091621</v>
      </c>
      <c r="W62" s="32">
        <v>0.12114160301060128</v>
      </c>
      <c r="X62" s="93">
        <v>0.13197649526571759</v>
      </c>
      <c r="Y62" s="59">
        <v>0.14294133088005095</v>
      </c>
      <c r="Z62" s="11">
        <v>0.15609190410945231</v>
      </c>
      <c r="AA62" s="11">
        <v>0.17179416061388247</v>
      </c>
      <c r="AB62" s="11">
        <v>0.19049592857414921</v>
      </c>
    </row>
    <row r="63" spans="1:28">
      <c r="A63" s="132" t="s">
        <v>586</v>
      </c>
      <c r="B63" s="7"/>
      <c r="C63" s="25" t="e">
        <f>C22/#REF!</f>
        <v>#REF!</v>
      </c>
      <c r="D63" s="25" t="e">
        <f>D22/#REF!</f>
        <v>#REF!</v>
      </c>
      <c r="E63" s="25" t="e">
        <f>E22/#REF!</f>
        <v>#REF!</v>
      </c>
      <c r="F63" s="25" t="e">
        <f>F22/#REF!</f>
        <v>#REF!</v>
      </c>
      <c r="G63" s="25" t="e">
        <f>G22/#REF!</f>
        <v>#REF!</v>
      </c>
      <c r="H63" s="25" t="e">
        <f>H22/#REF!</f>
        <v>#REF!</v>
      </c>
      <c r="I63" s="25" t="e">
        <f>I22/#REF!</f>
        <v>#REF!</v>
      </c>
      <c r="J63" s="25" t="e">
        <f>J22/#REF!</f>
        <v>#REF!</v>
      </c>
      <c r="K63" s="25" t="e">
        <f>K22/#REF!</f>
        <v>#REF!</v>
      </c>
      <c r="L63" s="25" t="e">
        <f>L22/#REF!</f>
        <v>#REF!</v>
      </c>
      <c r="M63" s="25" t="e">
        <f>M22/#REF!</f>
        <v>#REF!</v>
      </c>
      <c r="N63" s="25" t="e">
        <f>N22/#REF!</f>
        <v>#REF!</v>
      </c>
      <c r="O63" s="25" t="e">
        <f>O22/#REF!</f>
        <v>#REF!</v>
      </c>
      <c r="P63" s="25" t="e">
        <f>P22/#REF!</f>
        <v>#REF!</v>
      </c>
      <c r="Q63" s="25" t="e">
        <f>Q22/#REF!</f>
        <v>#REF!</v>
      </c>
      <c r="R63" s="25" t="e">
        <f>R22/#REF!</f>
        <v>#REF!</v>
      </c>
      <c r="S63" s="25" t="e">
        <f>S22/#REF!</f>
        <v>#REF!</v>
      </c>
      <c r="T63" s="25" t="e">
        <f>T22/#REF!</f>
        <v>#REF!</v>
      </c>
      <c r="U63" s="25">
        <v>0.18107852697075363</v>
      </c>
      <c r="V63" s="25">
        <v>0.23872953923744569</v>
      </c>
      <c r="W63" s="35">
        <v>0.28034603527236929</v>
      </c>
      <c r="X63" s="98">
        <v>0.28979819704417692</v>
      </c>
      <c r="Y63" s="60">
        <v>0.30089210962295965</v>
      </c>
      <c r="Z63" s="25">
        <v>0.31461756458375867</v>
      </c>
      <c r="AA63" s="25">
        <v>0.33156371435693133</v>
      </c>
      <c r="AB63" s="25">
        <v>0.35218193271849668</v>
      </c>
    </row>
    <row r="64" spans="1:28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</sheetData>
  <phoneticPr fontId="0" type="noConversion"/>
  <pageMargins left="0.5" right="0.5" top="0.79" bottom="0.43307086614173201" header="0.46" footer="0.31496062992126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B69"/>
  <sheetViews>
    <sheetView zoomScaleNormal="100" zoomScaleSheetLayoutView="100" workbookViewId="0">
      <pane xSplit="1" ySplit="7" topLeftCell="B25" activePane="bottomRight" state="frozen"/>
      <selection activeCell="AB1" sqref="AB1"/>
      <selection pane="topRight" activeCell="AB1" sqref="AB1"/>
      <selection pane="bottomLeft" activeCell="AB1" sqref="AB1"/>
      <selection pane="bottomRight" activeCell="AF50" sqref="AF50"/>
    </sheetView>
  </sheetViews>
  <sheetFormatPr defaultRowHeight="12.75"/>
  <cols>
    <col min="1" max="1" width="46.42578125" customWidth="1"/>
    <col min="2" max="2" width="1.42578125" hidden="1" customWidth="1"/>
    <col min="3" max="11" width="8.7109375" hidden="1" customWidth="1"/>
    <col min="12" max="16" width="8.7109375" style="6" hidden="1" customWidth="1"/>
    <col min="17" max="20" width="8.7109375" hidden="1" customWidth="1"/>
    <col min="21" max="21" width="8.7109375" customWidth="1"/>
    <col min="22" max="28" width="8.7109375" style="91" customWidth="1"/>
  </cols>
  <sheetData>
    <row r="1" spans="1:28" ht="13.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R1" s="37"/>
      <c r="S1" s="37"/>
      <c r="T1" s="37"/>
      <c r="X1" s="3"/>
      <c r="AA1" s="3"/>
      <c r="AB1" s="120" t="s">
        <v>594</v>
      </c>
    </row>
    <row r="2" spans="1:28" ht="18">
      <c r="A2" s="121" t="s">
        <v>595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41"/>
      <c r="M2" s="41"/>
      <c r="N2" s="41"/>
      <c r="O2" s="41"/>
      <c r="P2" s="4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>
      <c r="A3" s="36" t="s">
        <v>564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79"/>
      <c r="M3" s="79"/>
      <c r="N3" s="79"/>
      <c r="O3" s="79"/>
      <c r="P3" s="79"/>
      <c r="Q3" s="79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1:28" ht="3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4"/>
      <c r="N4" s="5"/>
      <c r="O4" s="5"/>
      <c r="P4" s="5"/>
      <c r="Q4" s="5"/>
      <c r="R4" s="5"/>
      <c r="S4" s="5"/>
      <c r="T4" s="5"/>
      <c r="U4" s="5"/>
      <c r="V4" s="5"/>
      <c r="W4" s="29"/>
      <c r="X4" s="70"/>
      <c r="Y4" s="65"/>
      <c r="Z4" s="5"/>
      <c r="AA4" s="5"/>
      <c r="AB4" s="5"/>
    </row>
    <row r="5" spans="1:28">
      <c r="A5" s="16"/>
      <c r="B5" s="16"/>
      <c r="C5" s="28">
        <v>1996</v>
      </c>
      <c r="D5" s="28">
        <f t="shared" ref="D5:K5" si="0">C5+1</f>
        <v>1997</v>
      </c>
      <c r="E5" s="28">
        <f t="shared" si="0"/>
        <v>1998</v>
      </c>
      <c r="F5" s="28">
        <f t="shared" si="0"/>
        <v>1999</v>
      </c>
      <c r="G5" s="28">
        <f t="shared" si="0"/>
        <v>2000</v>
      </c>
      <c r="H5" s="28">
        <f t="shared" si="0"/>
        <v>2001</v>
      </c>
      <c r="I5" s="28">
        <f t="shared" si="0"/>
        <v>2002</v>
      </c>
      <c r="J5" s="28">
        <f t="shared" si="0"/>
        <v>2003</v>
      </c>
      <c r="K5" s="74">
        <f t="shared" si="0"/>
        <v>2004</v>
      </c>
      <c r="L5" s="74">
        <f>K5+1</f>
        <v>2005</v>
      </c>
      <c r="M5" s="74">
        <v>2006</v>
      </c>
      <c r="N5" s="74">
        <v>2007</v>
      </c>
      <c r="O5" s="74">
        <v>2008</v>
      </c>
      <c r="P5" s="74">
        <f t="shared" ref="P5:AB5" si="1">O5+1</f>
        <v>2009</v>
      </c>
      <c r="Q5" s="74">
        <f t="shared" si="1"/>
        <v>2010</v>
      </c>
      <c r="R5" s="74">
        <f t="shared" si="1"/>
        <v>2011</v>
      </c>
      <c r="S5" s="74">
        <f t="shared" si="1"/>
        <v>2012</v>
      </c>
      <c r="T5" s="74">
        <f t="shared" si="1"/>
        <v>2013</v>
      </c>
      <c r="U5" s="74">
        <f t="shared" si="1"/>
        <v>2014</v>
      </c>
      <c r="V5" s="74">
        <f t="shared" si="1"/>
        <v>2015</v>
      </c>
      <c r="W5" s="87">
        <f t="shared" si="1"/>
        <v>2016</v>
      </c>
      <c r="X5" s="92">
        <f t="shared" si="1"/>
        <v>2017</v>
      </c>
      <c r="Y5" s="104">
        <f t="shared" si="1"/>
        <v>2018</v>
      </c>
      <c r="Z5" s="74">
        <f t="shared" si="1"/>
        <v>2019</v>
      </c>
      <c r="AA5" s="74">
        <f t="shared" si="1"/>
        <v>2020</v>
      </c>
      <c r="AB5" s="74">
        <f t="shared" si="1"/>
        <v>2021</v>
      </c>
    </row>
    <row r="6" spans="1:28">
      <c r="A6" s="122"/>
      <c r="B6" s="122" t="s">
        <v>565</v>
      </c>
      <c r="C6" s="122" t="s">
        <v>565</v>
      </c>
      <c r="D6" s="122" t="s">
        <v>565</v>
      </c>
      <c r="E6" s="122" t="s">
        <v>565</v>
      </c>
      <c r="F6" s="122" t="s">
        <v>565</v>
      </c>
      <c r="G6" s="122" t="s">
        <v>565</v>
      </c>
      <c r="H6" s="122" t="s">
        <v>565</v>
      </c>
      <c r="I6" s="122" t="s">
        <v>565</v>
      </c>
      <c r="J6" s="122" t="s">
        <v>565</v>
      </c>
      <c r="K6" s="122" t="s">
        <v>565</v>
      </c>
      <c r="L6" s="122" t="s">
        <v>565</v>
      </c>
      <c r="M6" s="122" t="s">
        <v>565</v>
      </c>
      <c r="N6" s="122" t="s">
        <v>565</v>
      </c>
      <c r="O6" s="122" t="s">
        <v>565</v>
      </c>
      <c r="P6" s="122" t="s">
        <v>565</v>
      </c>
      <c r="Q6" s="122" t="s">
        <v>565</v>
      </c>
      <c r="R6" s="122" t="s">
        <v>565</v>
      </c>
      <c r="S6" s="122" t="s">
        <v>565</v>
      </c>
      <c r="T6" s="122" t="s">
        <v>565</v>
      </c>
      <c r="U6" s="122" t="s">
        <v>565</v>
      </c>
      <c r="V6" s="122" t="s">
        <v>565</v>
      </c>
      <c r="W6" s="123" t="s">
        <v>565</v>
      </c>
      <c r="X6" s="124" t="s">
        <v>566</v>
      </c>
      <c r="Y6" s="125" t="s">
        <v>567</v>
      </c>
      <c r="Z6" s="122" t="s">
        <v>567</v>
      </c>
      <c r="AA6" s="122" t="s">
        <v>567</v>
      </c>
      <c r="AB6" s="122" t="s">
        <v>567</v>
      </c>
    </row>
    <row r="7" spans="1:28" ht="3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30"/>
      <c r="X7" s="97"/>
      <c r="Y7" s="63"/>
      <c r="Z7" s="8"/>
      <c r="AA7" s="8"/>
      <c r="AB7" s="8"/>
    </row>
    <row r="8" spans="1:28">
      <c r="K8" s="6"/>
      <c r="L8" s="5"/>
      <c r="Q8" s="6"/>
      <c r="R8" s="6"/>
      <c r="S8" s="6"/>
      <c r="T8" s="6"/>
      <c r="U8" s="6"/>
      <c r="V8" s="6"/>
      <c r="W8" s="31"/>
      <c r="X8" s="71"/>
      <c r="Y8" s="57"/>
    </row>
    <row r="9" spans="1:28">
      <c r="A9" s="16" t="s">
        <v>576</v>
      </c>
      <c r="K9" s="6"/>
      <c r="Q9" s="6"/>
      <c r="R9" s="6"/>
      <c r="S9" s="6"/>
      <c r="T9" s="6"/>
      <c r="U9" s="6"/>
      <c r="V9" s="6"/>
      <c r="W9" s="31"/>
      <c r="X9" s="71"/>
      <c r="Y9" s="57"/>
    </row>
    <row r="10" spans="1:28">
      <c r="A10" s="13"/>
      <c r="K10" s="6"/>
      <c r="Q10" s="6"/>
      <c r="R10" s="6"/>
      <c r="S10" s="6"/>
      <c r="T10" s="6"/>
      <c r="U10" s="6"/>
      <c r="V10" s="6"/>
      <c r="W10" s="31"/>
      <c r="X10" s="71"/>
      <c r="Y10" s="57"/>
    </row>
    <row r="11" spans="1:28">
      <c r="A11" s="16" t="s">
        <v>577</v>
      </c>
      <c r="B11" s="69">
        <f t="shared" ref="B11:N11" si="2">B12-B15</f>
        <v>92.287567000000024</v>
      </c>
      <c r="C11" s="69">
        <f t="shared" si="2"/>
        <v>-3.5251509999999939</v>
      </c>
      <c r="D11" s="69">
        <f t="shared" si="2"/>
        <v>-108.694007</v>
      </c>
      <c r="E11" s="69">
        <f t="shared" si="2"/>
        <v>-392.24001999999996</v>
      </c>
      <c r="F11" s="69">
        <f t="shared" si="2"/>
        <v>-440.98005999999998</v>
      </c>
      <c r="G11" s="69">
        <f t="shared" si="2"/>
        <v>-410.05559000000005</v>
      </c>
      <c r="H11" s="69">
        <f t="shared" si="2"/>
        <v>-337.68700879999994</v>
      </c>
      <c r="I11" s="69">
        <f t="shared" si="2"/>
        <v>-316.68623405000011</v>
      </c>
      <c r="J11" s="69">
        <f t="shared" si="2"/>
        <v>-302.65245799999997</v>
      </c>
      <c r="K11" s="53">
        <f t="shared" si="2"/>
        <v>109.11921399999994</v>
      </c>
      <c r="L11" s="53">
        <f t="shared" si="2"/>
        <v>344.04168573000004</v>
      </c>
      <c r="M11" s="53">
        <f t="shared" si="2"/>
        <v>1089.89112447</v>
      </c>
      <c r="N11" s="53">
        <f t="shared" si="2"/>
        <v>1740.6536391399998</v>
      </c>
      <c r="O11" s="53">
        <f t="shared" ref="O11:P11" si="3">O12-O15</f>
        <v>1736.2986588300005</v>
      </c>
      <c r="P11" s="53">
        <f t="shared" si="3"/>
        <v>2033.8922087999995</v>
      </c>
      <c r="Q11" s="53">
        <f t="shared" ref="Q11:R11" si="4">Q12-Q15</f>
        <v>2479.2299841701006</v>
      </c>
      <c r="R11" s="53">
        <f t="shared" si="4"/>
        <v>3359.0867777121002</v>
      </c>
      <c r="S11" s="53">
        <f t="shared" ref="S11:T11" si="5">S12-S15</f>
        <v>3802.7085911408003</v>
      </c>
      <c r="T11" s="53">
        <f t="shared" si="5"/>
        <v>4317.8133499869</v>
      </c>
      <c r="U11" s="53">
        <v>4564.0725566771998</v>
      </c>
      <c r="V11" s="53">
        <v>5513.2097199099999</v>
      </c>
      <c r="W11" s="66">
        <v>6765.0261786386018</v>
      </c>
      <c r="X11" s="72">
        <v>7066.3353109</v>
      </c>
      <c r="Y11" s="106">
        <v>7870.7476478999997</v>
      </c>
      <c r="Z11" s="53">
        <v>8750.7114208000003</v>
      </c>
      <c r="AA11" s="53">
        <v>9714.0244769000001</v>
      </c>
      <c r="AB11" s="53">
        <v>10769.261614999999</v>
      </c>
    </row>
    <row r="12" spans="1:28">
      <c r="A12" s="126" t="s">
        <v>578</v>
      </c>
      <c r="B12" s="69">
        <f>B13+B14</f>
        <v>241.26817500000001</v>
      </c>
      <c r="C12" s="69">
        <f t="shared" ref="C12:N12" si="6">C13+C14</f>
        <v>243.50652200000002</v>
      </c>
      <c r="D12" s="69">
        <f t="shared" si="6"/>
        <v>261.53848700000003</v>
      </c>
      <c r="E12" s="69">
        <f t="shared" si="6"/>
        <v>229.80883500000002</v>
      </c>
      <c r="F12" s="69">
        <f t="shared" si="6"/>
        <v>262.35383100000001</v>
      </c>
      <c r="G12" s="69">
        <f t="shared" si="6"/>
        <v>221.90515600000001</v>
      </c>
      <c r="H12" s="69">
        <f t="shared" si="6"/>
        <v>337.15651500000001</v>
      </c>
      <c r="I12" s="69">
        <f t="shared" si="6"/>
        <v>422.50143599999996</v>
      </c>
      <c r="J12" s="69">
        <f t="shared" si="6"/>
        <v>407.058784</v>
      </c>
      <c r="K12" s="53">
        <f t="shared" si="6"/>
        <v>705.58798899999999</v>
      </c>
      <c r="L12" s="53">
        <f t="shared" si="6"/>
        <v>859.05842998000003</v>
      </c>
      <c r="M12" s="53">
        <f t="shared" si="6"/>
        <v>1599.797051</v>
      </c>
      <c r="N12" s="53">
        <f t="shared" si="6"/>
        <v>2248.2892429999997</v>
      </c>
      <c r="O12" s="53">
        <f t="shared" ref="O12:S12" si="7">O13+O14</f>
        <v>2508.8726507200004</v>
      </c>
      <c r="P12" s="53">
        <f t="shared" si="7"/>
        <v>3563.5056439899995</v>
      </c>
      <c r="Q12" s="53">
        <f t="shared" si="7"/>
        <v>4022.0934268099004</v>
      </c>
      <c r="R12" s="53">
        <f t="shared" si="7"/>
        <v>4709.4188327578004</v>
      </c>
      <c r="S12" s="53">
        <f t="shared" si="7"/>
        <v>4760.9465213084013</v>
      </c>
      <c r="T12" s="53">
        <f t="shared" ref="T12" si="8">T13+T14</f>
        <v>4903.7703346998996</v>
      </c>
      <c r="U12" s="53">
        <v>5032.8989847083003</v>
      </c>
      <c r="V12" s="53">
        <v>6040.1492015499998</v>
      </c>
      <c r="W12" s="66">
        <v>7295.9129829046014</v>
      </c>
      <c r="X12" s="72">
        <v>7718.2140109000002</v>
      </c>
      <c r="Y12" s="106">
        <v>8490.0323478999999</v>
      </c>
      <c r="Z12" s="53">
        <v>9339.0319208000001</v>
      </c>
      <c r="AA12" s="53">
        <v>10272.928976900001</v>
      </c>
      <c r="AB12" s="53">
        <v>11300.220915</v>
      </c>
    </row>
    <row r="13" spans="1:28">
      <c r="A13" s="68" t="s">
        <v>596</v>
      </c>
      <c r="B13" s="69">
        <f>Data!C183</f>
        <v>241.26817500000001</v>
      </c>
      <c r="C13" s="69">
        <f>Data!D183</f>
        <v>243.50652200000002</v>
      </c>
      <c r="D13" s="69">
        <f>Data!E183</f>
        <v>261.05040000000002</v>
      </c>
      <c r="E13" s="69">
        <f>Data!F183</f>
        <v>229.80883500000002</v>
      </c>
      <c r="F13" s="69">
        <f>Data!G183</f>
        <v>262.35383100000001</v>
      </c>
      <c r="G13" s="69">
        <f>Data!H183</f>
        <v>221.90515600000001</v>
      </c>
      <c r="H13" s="69">
        <f>Data!I183</f>
        <v>333.56907000000001</v>
      </c>
      <c r="I13" s="69">
        <f>Data!J183</f>
        <v>422.50143599999996</v>
      </c>
      <c r="J13" s="69">
        <f>Data!K183</f>
        <v>407.058784</v>
      </c>
      <c r="K13" s="53">
        <f>Data!L183</f>
        <v>705.58798899999999</v>
      </c>
      <c r="L13" s="53">
        <f>Data!M183</f>
        <v>857.94701898000005</v>
      </c>
      <c r="M13" s="53">
        <f>Data!N183</f>
        <v>1594.9572410000001</v>
      </c>
      <c r="N13" s="53">
        <f>Data!O183</f>
        <v>2166.3651789999999</v>
      </c>
      <c r="O13" s="53">
        <f>Data!P183</f>
        <v>2467.3969810000003</v>
      </c>
      <c r="P13" s="53">
        <f>Data!Q183</f>
        <v>3557.7086144699997</v>
      </c>
      <c r="Q13" s="53">
        <f>Data!R183</f>
        <v>4013.4695803589002</v>
      </c>
      <c r="R13" s="53">
        <f>Data!S183</f>
        <v>4707.3128117769002</v>
      </c>
      <c r="S13" s="53">
        <f>Data!T183</f>
        <v>4759.6305756632009</v>
      </c>
      <c r="T13" s="53">
        <f>Data!U183</f>
        <v>4902.2814181998001</v>
      </c>
      <c r="U13" s="53">
        <v>5030.0635471110991</v>
      </c>
      <c r="V13" s="53">
        <v>6036.8850305300002</v>
      </c>
      <c r="W13" s="66">
        <v>7295.741918764601</v>
      </c>
      <c r="X13" s="72">
        <v>7718.0259999999998</v>
      </c>
      <c r="Y13" s="106">
        <v>8489.8289999999997</v>
      </c>
      <c r="Z13" s="53">
        <v>9338.8119999999999</v>
      </c>
      <c r="AA13" s="53">
        <v>10272.69</v>
      </c>
      <c r="AB13" s="53">
        <v>11299.96</v>
      </c>
    </row>
    <row r="14" spans="1:28">
      <c r="A14" s="68" t="s">
        <v>597</v>
      </c>
      <c r="B14" s="69">
        <f>Data!C184</f>
        <v>0</v>
      </c>
      <c r="C14" s="69">
        <f>Data!D184</f>
        <v>0</v>
      </c>
      <c r="D14" s="69">
        <f>Data!E184</f>
        <v>0.48808700000000727</v>
      </c>
      <c r="E14" s="69">
        <f>Data!F184</f>
        <v>0</v>
      </c>
      <c r="F14" s="69">
        <f>Data!G184</f>
        <v>0</v>
      </c>
      <c r="G14" s="69">
        <f>Data!H184</f>
        <v>0</v>
      </c>
      <c r="H14" s="69">
        <f>Data!I184</f>
        <v>3.5874450000000024</v>
      </c>
      <c r="I14" s="69">
        <f>Data!J184</f>
        <v>0</v>
      </c>
      <c r="J14" s="69">
        <f>Data!K184</f>
        <v>0</v>
      </c>
      <c r="K14" s="53">
        <f>Data!L184</f>
        <v>0</v>
      </c>
      <c r="L14" s="53">
        <f>Data!M184</f>
        <v>1.1114109999999755</v>
      </c>
      <c r="M14" s="53">
        <f>Data!N184</f>
        <v>4.8398099999999431</v>
      </c>
      <c r="N14" s="53">
        <f>Data!O184</f>
        <v>81.924063999999817</v>
      </c>
      <c r="O14" s="53">
        <f>Data!P184</f>
        <v>41.475669720000042</v>
      </c>
      <c r="P14" s="53">
        <f>Data!Q184</f>
        <v>5.7970295199997963</v>
      </c>
      <c r="Q14" s="53">
        <f>Data!R184</f>
        <v>8.6238464510001904</v>
      </c>
      <c r="R14" s="53">
        <f>Data!S184</f>
        <v>2.1060209809002117</v>
      </c>
      <c r="S14" s="53">
        <f>Data!T184</f>
        <v>1.3159456452003724</v>
      </c>
      <c r="T14" s="53">
        <f>Data!U184</f>
        <v>1.488916500099549</v>
      </c>
      <c r="U14" s="53">
        <v>2.8354375972012349</v>
      </c>
      <c r="V14" s="53">
        <v>3.2641710199995941</v>
      </c>
      <c r="W14" s="66">
        <v>0.17106414000045334</v>
      </c>
      <c r="X14" s="72">
        <v>0.18801090000000001</v>
      </c>
      <c r="Y14" s="106">
        <v>0.2033479</v>
      </c>
      <c r="Z14" s="53">
        <v>0.2199208</v>
      </c>
      <c r="AA14" s="53">
        <v>0.23897689999999999</v>
      </c>
      <c r="AB14" s="53">
        <v>0.26091500000000001</v>
      </c>
    </row>
    <row r="15" spans="1:28">
      <c r="A15" s="126" t="s">
        <v>579</v>
      </c>
      <c r="B15" s="69">
        <f>Data!C185</f>
        <v>148.98060799999999</v>
      </c>
      <c r="C15" s="69">
        <f>Data!D185</f>
        <v>247.03167300000001</v>
      </c>
      <c r="D15" s="69">
        <f>Data!E185</f>
        <v>370.23249400000003</v>
      </c>
      <c r="E15" s="69">
        <f>Data!F185</f>
        <v>622.048855</v>
      </c>
      <c r="F15" s="69">
        <f>Data!G185</f>
        <v>703.33389099999999</v>
      </c>
      <c r="G15" s="69">
        <f>Data!H185</f>
        <v>631.96074600000009</v>
      </c>
      <c r="H15" s="69">
        <f>Data!I185</f>
        <v>674.84352379999996</v>
      </c>
      <c r="I15" s="69">
        <f>Data!J185</f>
        <v>739.18767005000007</v>
      </c>
      <c r="J15" s="69">
        <f>Data!K185</f>
        <v>709.71124199999997</v>
      </c>
      <c r="K15" s="53">
        <f>Data!L185</f>
        <v>596.46877500000005</v>
      </c>
      <c r="L15" s="53">
        <f>Data!M185</f>
        <v>515.01674424999999</v>
      </c>
      <c r="M15" s="53">
        <f>Data!N185</f>
        <v>509.90592652999999</v>
      </c>
      <c r="N15" s="53">
        <f>Data!O185</f>
        <v>507.63560385999995</v>
      </c>
      <c r="O15" s="53">
        <f>Data!P185</f>
        <v>772.57399188999989</v>
      </c>
      <c r="P15" s="53">
        <f>Data!Q185</f>
        <v>1529.61343519</v>
      </c>
      <c r="Q15" s="53">
        <f>Data!R185</f>
        <v>1542.8634426397998</v>
      </c>
      <c r="R15" s="53">
        <f>Data!S185</f>
        <v>1350.3320550457001</v>
      </c>
      <c r="S15" s="53">
        <f>Data!T185</f>
        <v>958.23793016760101</v>
      </c>
      <c r="T15" s="53">
        <f>Data!U185</f>
        <v>585.95698471299966</v>
      </c>
      <c r="U15" s="53">
        <v>468.82642803110048</v>
      </c>
      <c r="V15" s="53">
        <v>526.93948163999994</v>
      </c>
      <c r="W15" s="66">
        <v>530.88680426599967</v>
      </c>
      <c r="X15" s="72">
        <v>651.87869999999998</v>
      </c>
      <c r="Y15" s="106">
        <v>619.28470000000004</v>
      </c>
      <c r="Z15" s="53">
        <v>588.32050000000004</v>
      </c>
      <c r="AA15" s="53">
        <v>558.90449999999998</v>
      </c>
      <c r="AB15" s="53">
        <v>530.95929999999998</v>
      </c>
    </row>
    <row r="16" spans="1:28">
      <c r="A16" s="16" t="s">
        <v>580</v>
      </c>
      <c r="B16" s="69">
        <f>SUM(B17,B20,B21)</f>
        <v>61.526079999999979</v>
      </c>
      <c r="C16" s="69">
        <f t="shared" ref="C16:L16" si="9">SUM(C17,C20,C21)</f>
        <v>212.484803</v>
      </c>
      <c r="D16" s="69">
        <f t="shared" si="9"/>
        <v>385.76027799999997</v>
      </c>
      <c r="E16" s="69">
        <f t="shared" si="9"/>
        <v>654.17808500000001</v>
      </c>
      <c r="F16" s="69">
        <f t="shared" si="9"/>
        <v>749.76097699999991</v>
      </c>
      <c r="G16" s="69">
        <f t="shared" si="9"/>
        <v>801.83178200000009</v>
      </c>
      <c r="H16" s="69">
        <f t="shared" si="9"/>
        <v>769.10924379999994</v>
      </c>
      <c r="I16" s="69">
        <f t="shared" si="9"/>
        <v>833.0231640500001</v>
      </c>
      <c r="J16" s="69">
        <f t="shared" si="9"/>
        <v>892.59314399999994</v>
      </c>
      <c r="K16" s="53">
        <f t="shared" si="9"/>
        <v>757.53949899999998</v>
      </c>
      <c r="L16" s="53">
        <f t="shared" si="9"/>
        <v>663.32636126999989</v>
      </c>
      <c r="M16" s="53">
        <f t="shared" ref="M16" si="10">SUM(M17,M20,M21)</f>
        <v>182.20741252999983</v>
      </c>
      <c r="N16" s="53">
        <f t="shared" ref="N16:P16" si="11">SUM(N17,N20,N21)</f>
        <v>53.148370860000114</v>
      </c>
      <c r="O16" s="53">
        <f t="shared" si="11"/>
        <v>-94.217871830000377</v>
      </c>
      <c r="P16" s="53">
        <f t="shared" si="11"/>
        <v>-158.93085477999944</v>
      </c>
      <c r="Q16" s="53">
        <f t="shared" ref="Q16:R16" si="12">SUM(Q17,Q20,Q21)</f>
        <v>-398.10123252670064</v>
      </c>
      <c r="R16" s="53">
        <f t="shared" si="12"/>
        <v>-458.01480267219995</v>
      </c>
      <c r="S16" s="53">
        <f t="shared" ref="S16:T16" si="13">SUM(S17,S20,S21)</f>
        <v>-547.39493175840016</v>
      </c>
      <c r="T16" s="53">
        <f t="shared" si="13"/>
        <v>-328.73003317169969</v>
      </c>
      <c r="U16" s="53">
        <v>-63.062636295100674</v>
      </c>
      <c r="V16" s="53">
        <v>-565.05157353999948</v>
      </c>
      <c r="W16" s="66">
        <v>-432.49070183480217</v>
      </c>
      <c r="X16" s="72">
        <v>343.81999999999994</v>
      </c>
      <c r="Y16" s="106">
        <v>552.28800000000001</v>
      </c>
      <c r="Z16" s="53">
        <v>849.51499999999987</v>
      </c>
      <c r="AA16" s="53">
        <v>1366.6330000000003</v>
      </c>
      <c r="AB16" s="53">
        <v>2189.6260000000002</v>
      </c>
    </row>
    <row r="17" spans="1:28">
      <c r="A17" s="126" t="s">
        <v>581</v>
      </c>
      <c r="B17" s="69">
        <f>B18-B19</f>
        <v>55.054410999999995</v>
      </c>
      <c r="C17" s="69">
        <f t="shared" ref="C17:L17" si="14">C18-C19</f>
        <v>212.59147899999999</v>
      </c>
      <c r="D17" s="69">
        <f t="shared" si="14"/>
        <v>361.702743</v>
      </c>
      <c r="E17" s="69">
        <f t="shared" si="14"/>
        <v>495.17484200000001</v>
      </c>
      <c r="F17" s="69">
        <f t="shared" si="14"/>
        <v>685.15449999999998</v>
      </c>
      <c r="G17" s="69">
        <f t="shared" si="14"/>
        <v>780.81586800000002</v>
      </c>
      <c r="H17" s="69">
        <f t="shared" si="14"/>
        <v>739.02363995999997</v>
      </c>
      <c r="I17" s="69">
        <f t="shared" si="14"/>
        <v>755.920793</v>
      </c>
      <c r="J17" s="69">
        <f t="shared" si="14"/>
        <v>782.91187600000001</v>
      </c>
      <c r="K17" s="53">
        <f t="shared" si="14"/>
        <v>721.72229800000002</v>
      </c>
      <c r="L17" s="53">
        <f t="shared" si="14"/>
        <v>645.83450200000004</v>
      </c>
      <c r="M17" s="53">
        <f t="shared" ref="M17" si="15">M18-M19</f>
        <v>426.86041700000004</v>
      </c>
      <c r="N17" s="53">
        <f t="shared" ref="N17:P17" si="16">N18-N19</f>
        <v>412.08356000000009</v>
      </c>
      <c r="O17" s="53">
        <f t="shared" si="16"/>
        <v>-99.246365999999966</v>
      </c>
      <c r="P17" s="53">
        <f t="shared" si="16"/>
        <v>177.72503408</v>
      </c>
      <c r="Q17" s="53">
        <f t="shared" ref="Q17:R17" si="17">Q18-Q19</f>
        <v>-85.700660326399998</v>
      </c>
      <c r="R17" s="53">
        <f t="shared" si="17"/>
        <v>-70.395074390299897</v>
      </c>
      <c r="S17" s="53">
        <f t="shared" ref="S17:T17" si="18">S18-S19</f>
        <v>-416.77939014979995</v>
      </c>
      <c r="T17" s="53">
        <f t="shared" si="18"/>
        <v>35.303936104300078</v>
      </c>
      <c r="U17" s="53">
        <v>-66.312423574499917</v>
      </c>
      <c r="V17" s="53">
        <v>-350.91263112000007</v>
      </c>
      <c r="W17" s="66">
        <v>-493.27261280480008</v>
      </c>
      <c r="X17" s="72">
        <v>-381.27</v>
      </c>
      <c r="Y17" s="106">
        <v>-478.27</v>
      </c>
      <c r="Z17" s="53">
        <v>-493.27</v>
      </c>
      <c r="AA17" s="53">
        <v>-668.27</v>
      </c>
      <c r="AB17" s="53">
        <v>-704.27</v>
      </c>
    </row>
    <row r="18" spans="1:28">
      <c r="A18" s="68" t="s">
        <v>598</v>
      </c>
      <c r="B18" s="69">
        <f>Data!C188</f>
        <v>112.445213</v>
      </c>
      <c r="C18" s="69">
        <f>Data!D188</f>
        <v>300.55538899999999</v>
      </c>
      <c r="D18" s="69">
        <f>Data!E188</f>
        <v>413.77964900000001</v>
      </c>
      <c r="E18" s="69">
        <f>Data!F188</f>
        <v>541.52310299999999</v>
      </c>
      <c r="F18" s="69">
        <f>Data!G188</f>
        <v>709.239555</v>
      </c>
      <c r="G18" s="69">
        <f>Data!H188</f>
        <v>802.42723799999999</v>
      </c>
      <c r="H18" s="69">
        <f>Data!I188</f>
        <v>767.62486100000001</v>
      </c>
      <c r="I18" s="69">
        <f>Data!J188</f>
        <v>776.87190799999996</v>
      </c>
      <c r="J18" s="69">
        <f>Data!K188</f>
        <v>816.53202499999998</v>
      </c>
      <c r="K18" s="53">
        <f>Data!L188</f>
        <v>841.41363799999999</v>
      </c>
      <c r="L18" s="53">
        <f>Data!M188</f>
        <v>832.84902199999999</v>
      </c>
      <c r="M18" s="53">
        <f>Data!N188</f>
        <v>787.13782300000003</v>
      </c>
      <c r="N18" s="53">
        <f>Data!O188</f>
        <v>778.47016000000008</v>
      </c>
      <c r="O18" s="53">
        <f>Data!P188</f>
        <v>779.66696300000001</v>
      </c>
      <c r="P18" s="53">
        <f>Data!Q188</f>
        <v>760.87673717999996</v>
      </c>
      <c r="Q18" s="53">
        <f>Data!R188</f>
        <v>716.40493698000012</v>
      </c>
      <c r="R18" s="53">
        <f>Data!S188</f>
        <v>687.36128910000002</v>
      </c>
      <c r="S18" s="53">
        <f>Data!T188</f>
        <v>530.47917236000001</v>
      </c>
      <c r="T18" s="53">
        <f>Data!U188</f>
        <v>523.58088198000007</v>
      </c>
      <c r="U18" s="53">
        <v>521.62271925000005</v>
      </c>
      <c r="V18" s="53">
        <v>502.46538032999996</v>
      </c>
      <c r="W18" s="66">
        <v>504.50951637999998</v>
      </c>
      <c r="X18" s="72">
        <v>469.51</v>
      </c>
      <c r="Y18" s="106">
        <v>434.51</v>
      </c>
      <c r="Z18" s="53">
        <v>399.51</v>
      </c>
      <c r="AA18" s="53">
        <v>364.51</v>
      </c>
      <c r="AB18" s="53">
        <v>329.51</v>
      </c>
    </row>
    <row r="19" spans="1:28">
      <c r="A19" s="68" t="s">
        <v>599</v>
      </c>
      <c r="B19" s="69">
        <f>Data!C189</f>
        <v>57.390802000000001</v>
      </c>
      <c r="C19" s="69">
        <f>Data!D189</f>
        <v>87.963910000000013</v>
      </c>
      <c r="D19" s="69">
        <f>Data!E189</f>
        <v>52.076906000000001</v>
      </c>
      <c r="E19" s="69">
        <f>Data!F189</f>
        <v>46.348260999999994</v>
      </c>
      <c r="F19" s="69">
        <f>Data!G189</f>
        <v>24.085055000000001</v>
      </c>
      <c r="G19" s="69">
        <f>Data!H189</f>
        <v>21.611370000000004</v>
      </c>
      <c r="H19" s="69">
        <f>Data!I189</f>
        <v>28.601221039999999</v>
      </c>
      <c r="I19" s="69">
        <f>Data!J189</f>
        <v>20.951115000000001</v>
      </c>
      <c r="J19" s="69">
        <f>Data!K189</f>
        <v>33.620149000000005</v>
      </c>
      <c r="K19" s="53">
        <f>Data!L189</f>
        <v>119.69134</v>
      </c>
      <c r="L19" s="53">
        <f>Data!M189</f>
        <v>187.01451999999998</v>
      </c>
      <c r="M19" s="53">
        <f>Data!N189</f>
        <v>360.27740599999998</v>
      </c>
      <c r="N19" s="53">
        <f>Data!O189</f>
        <v>366.38659999999999</v>
      </c>
      <c r="O19" s="53">
        <f>Data!P189</f>
        <v>878.91332899999998</v>
      </c>
      <c r="P19" s="53">
        <f>Data!Q189</f>
        <v>583.15170309999996</v>
      </c>
      <c r="Q19" s="53">
        <f>Data!R189</f>
        <v>802.10559730640011</v>
      </c>
      <c r="R19" s="53">
        <f>Data!S189</f>
        <v>757.75636349029992</v>
      </c>
      <c r="S19" s="53">
        <f>Data!T189</f>
        <v>947.25856250979996</v>
      </c>
      <c r="T19" s="53">
        <f>Data!U189</f>
        <v>488.27694587569999</v>
      </c>
      <c r="U19" s="53">
        <v>587.93514282449996</v>
      </c>
      <c r="V19" s="53">
        <v>853.37801145000003</v>
      </c>
      <c r="W19" s="66">
        <v>997.78212918480006</v>
      </c>
      <c r="X19" s="72">
        <v>850.78</v>
      </c>
      <c r="Y19" s="106">
        <v>912.78</v>
      </c>
      <c r="Z19" s="53">
        <v>892.78</v>
      </c>
      <c r="AA19" s="53">
        <v>1032.78</v>
      </c>
      <c r="AB19" s="53">
        <v>1033.78</v>
      </c>
    </row>
    <row r="20" spans="1:28">
      <c r="A20" s="126" t="s">
        <v>600</v>
      </c>
      <c r="B20" s="69">
        <f>Data!C190</f>
        <v>5.0125310000000001</v>
      </c>
      <c r="C20" s="69">
        <f>Data!D190</f>
        <v>14.455260000000001</v>
      </c>
      <c r="D20" s="69">
        <f>Data!E190</f>
        <v>30.205074999999997</v>
      </c>
      <c r="E20" s="69">
        <f>Data!F190</f>
        <v>6.9730739999999996</v>
      </c>
      <c r="F20" s="69">
        <f>Data!G190</f>
        <v>10.60816</v>
      </c>
      <c r="G20" s="69">
        <f>Data!H190</f>
        <v>4.2064190000000004</v>
      </c>
      <c r="H20" s="69">
        <f>Data!I190</f>
        <v>1.4114469999999999</v>
      </c>
      <c r="I20" s="69">
        <f>Data!J190</f>
        <v>1.3578E-2</v>
      </c>
      <c r="J20" s="69">
        <f>Data!K190</f>
        <v>6.3244600000000002</v>
      </c>
      <c r="K20" s="53">
        <f>Data!L190</f>
        <v>-17.043424999999999</v>
      </c>
      <c r="L20" s="53">
        <f>Data!M190</f>
        <v>0</v>
      </c>
      <c r="M20" s="53">
        <f>Data!N190</f>
        <v>-254.59715399999999</v>
      </c>
      <c r="N20" s="53">
        <f>Data!O190</f>
        <v>-303.40878099999998</v>
      </c>
      <c r="O20" s="53">
        <f>Data!P190</f>
        <v>132.05974900000001</v>
      </c>
      <c r="P20" s="53">
        <f>Data!Q190</f>
        <v>-174.05290194</v>
      </c>
      <c r="Q20" s="53">
        <f>Data!R190</f>
        <v>-165.07974091999998</v>
      </c>
      <c r="R20" s="53">
        <f>Data!S190</f>
        <v>-428.62245994</v>
      </c>
      <c r="S20" s="53">
        <f>Data!T190</f>
        <v>-171.78901660579993</v>
      </c>
      <c r="T20" s="53">
        <f>Data!U190</f>
        <v>-284.52060533169993</v>
      </c>
      <c r="U20" s="53">
        <v>211.65373204759996</v>
      </c>
      <c r="V20" s="53">
        <v>713.35389573999998</v>
      </c>
      <c r="W20" s="66">
        <v>1558.8203583084</v>
      </c>
      <c r="X20" s="72">
        <v>1922.951</v>
      </c>
      <c r="Y20" s="106">
        <v>2309.5709999999999</v>
      </c>
      <c r="Z20" s="53">
        <v>2709.5639999999999</v>
      </c>
      <c r="AA20" s="53">
        <v>3497.0520000000001</v>
      </c>
      <c r="AB20" s="53">
        <v>4460.17</v>
      </c>
    </row>
    <row r="21" spans="1:28">
      <c r="A21" s="126" t="s">
        <v>601</v>
      </c>
      <c r="B21" s="69">
        <f>Data!C191</f>
        <v>1.4591379999999843</v>
      </c>
      <c r="C21" s="69">
        <f>Data!D191</f>
        <v>-14.561935999999994</v>
      </c>
      <c r="D21" s="69">
        <f>Data!E191</f>
        <v>-6.1475400000000242</v>
      </c>
      <c r="E21" s="69">
        <f>Data!F191</f>
        <v>152.030169</v>
      </c>
      <c r="F21" s="69">
        <f>Data!G191</f>
        <v>53.998316999999929</v>
      </c>
      <c r="G21" s="69">
        <f>Data!H191</f>
        <v>16.809495000000066</v>
      </c>
      <c r="H21" s="69">
        <f>Data!I191</f>
        <v>28.674156839999977</v>
      </c>
      <c r="I21" s="69">
        <f>Data!J191</f>
        <v>77.088793050000106</v>
      </c>
      <c r="J21" s="69">
        <f>Data!K191</f>
        <v>103.35680799999993</v>
      </c>
      <c r="K21" s="53">
        <f>Data!L191</f>
        <v>52.860625999999954</v>
      </c>
      <c r="L21" s="53">
        <f>Data!M191</f>
        <v>17.49185926999985</v>
      </c>
      <c r="M21" s="53">
        <f>Data!N191</f>
        <v>9.9441495299997769</v>
      </c>
      <c r="N21" s="53">
        <f>Data!O191</f>
        <v>-55.526408140000001</v>
      </c>
      <c r="O21" s="53">
        <f>Data!P191</f>
        <v>-127.03125483000042</v>
      </c>
      <c r="P21" s="53">
        <f>Data!Q191</f>
        <v>-162.60298691999944</v>
      </c>
      <c r="Q21" s="53">
        <f>Data!R191</f>
        <v>-147.32083128030067</v>
      </c>
      <c r="R21" s="53">
        <f>Data!S191</f>
        <v>41.002731658099947</v>
      </c>
      <c r="S21" s="53">
        <f>Data!T191</f>
        <v>41.173474997199719</v>
      </c>
      <c r="T21" s="53">
        <f>Data!U191</f>
        <v>-79.51336394429984</v>
      </c>
      <c r="U21" s="53">
        <v>-208.40394476820072</v>
      </c>
      <c r="V21" s="53">
        <v>-927.49283815999934</v>
      </c>
      <c r="W21" s="66">
        <v>-1498.0384473384022</v>
      </c>
      <c r="X21" s="72">
        <v>-1197.8610000000001</v>
      </c>
      <c r="Y21" s="106">
        <v>-1279.0129999999999</v>
      </c>
      <c r="Z21" s="53">
        <v>-1366.779</v>
      </c>
      <c r="AA21" s="53">
        <v>-1462.1489999999999</v>
      </c>
      <c r="AB21" s="53">
        <v>-1566.2739999999999</v>
      </c>
    </row>
    <row r="22" spans="1:28">
      <c r="A22" s="16" t="s">
        <v>569</v>
      </c>
      <c r="B22" s="69">
        <f t="shared" ref="B22:N22" si="19">SUM(B11,B16)</f>
        <v>153.813647</v>
      </c>
      <c r="C22" s="69">
        <f t="shared" si="19"/>
        <v>208.95965200000001</v>
      </c>
      <c r="D22" s="69">
        <f t="shared" si="19"/>
        <v>277.06627099999997</v>
      </c>
      <c r="E22" s="69">
        <f t="shared" si="19"/>
        <v>261.93806500000005</v>
      </c>
      <c r="F22" s="69">
        <f t="shared" si="19"/>
        <v>308.78091699999993</v>
      </c>
      <c r="G22" s="69">
        <f t="shared" si="19"/>
        <v>391.77619200000004</v>
      </c>
      <c r="H22" s="69">
        <f t="shared" si="19"/>
        <v>431.422235</v>
      </c>
      <c r="I22" s="69">
        <f t="shared" si="19"/>
        <v>516.33692999999994</v>
      </c>
      <c r="J22" s="69">
        <f t="shared" si="19"/>
        <v>589.94068599999991</v>
      </c>
      <c r="K22" s="53">
        <f t="shared" si="19"/>
        <v>866.65871299999992</v>
      </c>
      <c r="L22" s="53">
        <f t="shared" si="19"/>
        <v>1007.3680469999999</v>
      </c>
      <c r="M22" s="53">
        <f t="shared" si="19"/>
        <v>1272.0985369999999</v>
      </c>
      <c r="N22" s="53">
        <f t="shared" si="19"/>
        <v>1793.8020099999999</v>
      </c>
      <c r="O22" s="53">
        <f t="shared" ref="O22:S22" si="20">SUM(O11,O16)</f>
        <v>1642.0807870000001</v>
      </c>
      <c r="P22" s="53">
        <f t="shared" si="20"/>
        <v>1874.96135402</v>
      </c>
      <c r="Q22" s="53">
        <f t="shared" si="20"/>
        <v>2081.1287516433999</v>
      </c>
      <c r="R22" s="53">
        <f t="shared" si="20"/>
        <v>2901.0719750399003</v>
      </c>
      <c r="S22" s="53">
        <f t="shared" si="20"/>
        <v>3255.3136593824001</v>
      </c>
      <c r="T22" s="53">
        <f t="shared" ref="T22" si="21">SUM(T11,T16)</f>
        <v>3989.0833168152003</v>
      </c>
      <c r="U22" s="53">
        <v>4501.0099203820992</v>
      </c>
      <c r="V22" s="53">
        <v>4948.1581463700004</v>
      </c>
      <c r="W22" s="66">
        <v>6332.5354768037996</v>
      </c>
      <c r="X22" s="72">
        <v>7410.1553108999997</v>
      </c>
      <c r="Y22" s="106">
        <v>8423.0356479000002</v>
      </c>
      <c r="Z22" s="53">
        <v>9600.2264207999997</v>
      </c>
      <c r="AA22" s="53">
        <v>11080.6574769</v>
      </c>
      <c r="AB22" s="53">
        <v>12958.887615</v>
      </c>
    </row>
    <row r="23" spans="1:28">
      <c r="A23" s="126" t="s">
        <v>602</v>
      </c>
      <c r="B23" s="69">
        <f>Data!C193</f>
        <v>131.36475899999999</v>
      </c>
      <c r="C23" s="69">
        <f>Data!D193</f>
        <v>185.57400100000001</v>
      </c>
      <c r="D23" s="69">
        <f>Data!E193</f>
        <v>254.554891</v>
      </c>
      <c r="E23" s="69">
        <f>Data!F193</f>
        <v>221.97492199999999</v>
      </c>
      <c r="F23" s="69">
        <f>Data!G193</f>
        <v>259.771503</v>
      </c>
      <c r="G23" s="69">
        <f>Data!H193</f>
        <v>329.15705500000001</v>
      </c>
      <c r="H23" s="69">
        <f>Data!I193</f>
        <v>365.668948</v>
      </c>
      <c r="I23" s="69">
        <f>Data!J193</f>
        <v>417.17828700000001</v>
      </c>
      <c r="J23" s="69">
        <f>Data!K193</f>
        <v>473.24204400000002</v>
      </c>
      <c r="K23" s="53">
        <f>Data!L193</f>
        <v>676.15748499999995</v>
      </c>
      <c r="L23" s="53">
        <f>Data!M193</f>
        <v>811.39990799999998</v>
      </c>
      <c r="M23" s="53">
        <f>Data!N193</f>
        <v>929.53787699999998</v>
      </c>
      <c r="N23" s="53">
        <f>Data!O193</f>
        <v>1310.4875939999999</v>
      </c>
      <c r="O23" s="53">
        <f>Data!P193</f>
        <v>1290.7032850000001</v>
      </c>
      <c r="P23" s="53">
        <f>Data!Q193</f>
        <v>1457.9379499500001</v>
      </c>
      <c r="Q23" s="53">
        <f>Data!R193</f>
        <v>1618.17955992</v>
      </c>
      <c r="R23" s="53">
        <f>Data!S193</f>
        <v>1753.5844716499998</v>
      </c>
      <c r="S23" s="53">
        <f>Data!T193</f>
        <v>1918.05888779</v>
      </c>
      <c r="T23" s="53">
        <f>Data!U193</f>
        <v>2351.5525512300001</v>
      </c>
      <c r="U23" s="53">
        <v>2462.1084538699997</v>
      </c>
      <c r="V23" s="53">
        <v>2503.73180963</v>
      </c>
      <c r="W23" s="66">
        <v>2999.3227041100004</v>
      </c>
      <c r="X23" s="72">
        <v>3469.569</v>
      </c>
      <c r="Y23" s="106">
        <v>3934.875</v>
      </c>
      <c r="Z23" s="53">
        <v>4468.9790000000003</v>
      </c>
      <c r="AA23" s="53">
        <v>5109.3549999999896</v>
      </c>
      <c r="AB23" s="53">
        <v>5880.18</v>
      </c>
    </row>
    <row r="24" spans="1:28">
      <c r="A24" s="126" t="s">
        <v>603</v>
      </c>
      <c r="B24" s="69">
        <f>Data!C194</f>
        <v>11.908148000000001</v>
      </c>
      <c r="C24" s="69">
        <f>Data!D194</f>
        <v>13.722975</v>
      </c>
      <c r="D24" s="69">
        <f>Data!E194</f>
        <v>15.652882999999999</v>
      </c>
      <c r="E24" s="69">
        <f>Data!F194</f>
        <v>18.049869000000001</v>
      </c>
      <c r="F24" s="69">
        <f>Data!G194</f>
        <v>29.690570000000001</v>
      </c>
      <c r="G24" s="69">
        <f>Data!H194</f>
        <v>38.943140999999997</v>
      </c>
      <c r="H24" s="69">
        <f>Data!I194</f>
        <v>53.299855000000001</v>
      </c>
      <c r="I24" s="69">
        <f>Data!J194</f>
        <v>72.228193000000005</v>
      </c>
      <c r="J24" s="69">
        <f>Data!K194</f>
        <v>81.405400999999998</v>
      </c>
      <c r="K24" s="53">
        <f>Data!L194</f>
        <v>92.333619000000013</v>
      </c>
      <c r="L24" s="53">
        <f>Data!M194</f>
        <v>129.83328499999999</v>
      </c>
      <c r="M24" s="53">
        <f>Data!N194</f>
        <v>224.558527</v>
      </c>
      <c r="N24" s="53">
        <f>Data!O194</f>
        <v>278.25338500000004</v>
      </c>
      <c r="O24" s="53">
        <f>Data!P194</f>
        <v>121.235848</v>
      </c>
      <c r="P24" s="53">
        <f>Data!Q194</f>
        <v>127.29106723000001</v>
      </c>
      <c r="Q24" s="53">
        <f>Data!R194</f>
        <v>244.75037637599999</v>
      </c>
      <c r="R24" s="53">
        <f>Data!S194</f>
        <v>752.33199318820004</v>
      </c>
      <c r="S24" s="53">
        <f>Data!T194</f>
        <v>874.35806775230003</v>
      </c>
      <c r="T24" s="53">
        <f>Data!U194</f>
        <v>992.62069474970008</v>
      </c>
      <c r="U24" s="53">
        <v>1154.3723335883999</v>
      </c>
      <c r="V24" s="53">
        <v>1717.24547723</v>
      </c>
      <c r="W24" s="66">
        <v>2766.3046281767997</v>
      </c>
      <c r="X24" s="72">
        <v>3151.3029999999999</v>
      </c>
      <c r="Y24" s="106">
        <v>3489.5230000000001</v>
      </c>
      <c r="Z24" s="53">
        <v>3861.6840000000002</v>
      </c>
      <c r="AA24" s="53">
        <v>4291.67</v>
      </c>
      <c r="AB24" s="53">
        <v>4789.7700000000004</v>
      </c>
    </row>
    <row r="25" spans="1:28">
      <c r="A25" s="126" t="s">
        <v>604</v>
      </c>
      <c r="B25" s="69">
        <f>B22-B23-B24</f>
        <v>10.54074000000001</v>
      </c>
      <c r="C25" s="69">
        <f t="shared" ref="C25:M25" si="22">C22-C23-C24</f>
        <v>9.6626759999999958</v>
      </c>
      <c r="D25" s="69">
        <f t="shared" si="22"/>
        <v>6.858496999999975</v>
      </c>
      <c r="E25" s="69">
        <f t="shared" si="22"/>
        <v>21.913274000000058</v>
      </c>
      <c r="F25" s="69">
        <f t="shared" si="22"/>
        <v>19.318843999999935</v>
      </c>
      <c r="G25" s="69">
        <f t="shared" si="22"/>
        <v>23.675996000000026</v>
      </c>
      <c r="H25" s="69">
        <f t="shared" si="22"/>
        <v>12.453431999999999</v>
      </c>
      <c r="I25" s="69">
        <f t="shared" si="22"/>
        <v>26.930449999999922</v>
      </c>
      <c r="J25" s="69">
        <f t="shared" si="22"/>
        <v>35.293240999999895</v>
      </c>
      <c r="K25" s="53">
        <f t="shared" si="22"/>
        <v>98.167608999999956</v>
      </c>
      <c r="L25" s="53">
        <f t="shared" si="22"/>
        <v>66.134853999999962</v>
      </c>
      <c r="M25" s="53">
        <f t="shared" si="22"/>
        <v>118.00213299999987</v>
      </c>
      <c r="N25" s="53">
        <f t="shared" ref="N25" si="23">N22-N23-N24</f>
        <v>205.0610309999999</v>
      </c>
      <c r="O25" s="53">
        <f t="shared" ref="O25:S25" si="24">O22-O23-O24</f>
        <v>230.14165400000005</v>
      </c>
      <c r="P25" s="53">
        <f t="shared" si="24"/>
        <v>289.73233683999996</v>
      </c>
      <c r="Q25" s="53">
        <f t="shared" si="24"/>
        <v>218.19881534739997</v>
      </c>
      <c r="R25" s="53">
        <f t="shared" si="24"/>
        <v>395.15551020170039</v>
      </c>
      <c r="S25" s="53">
        <f t="shared" si="24"/>
        <v>462.89670384010014</v>
      </c>
      <c r="T25" s="53">
        <f t="shared" ref="T25" si="25">T22-T23-T24</f>
        <v>644.91007083550016</v>
      </c>
      <c r="U25" s="53">
        <v>884.52913292369954</v>
      </c>
      <c r="V25" s="53">
        <v>727.18085951000035</v>
      </c>
      <c r="W25" s="66">
        <v>566.90814451699953</v>
      </c>
      <c r="X25" s="72">
        <v>789.28331089999983</v>
      </c>
      <c r="Y25" s="106">
        <v>998.63764790000005</v>
      </c>
      <c r="Z25" s="53">
        <v>1269.5634207999992</v>
      </c>
      <c r="AA25" s="53">
        <v>1679.6324769000103</v>
      </c>
      <c r="AB25" s="53">
        <v>2288.9376149999989</v>
      </c>
    </row>
    <row r="26" spans="1:28">
      <c r="A26" s="16"/>
      <c r="B26" s="13"/>
      <c r="C26" s="13"/>
      <c r="D26" s="13"/>
      <c r="E26" s="13"/>
      <c r="F26" s="13"/>
      <c r="G26" s="13"/>
      <c r="H26" s="13"/>
      <c r="I26" s="13"/>
      <c r="J26" s="13"/>
      <c r="K26" s="20"/>
      <c r="L26" s="19"/>
      <c r="M26" s="19"/>
      <c r="N26" s="19"/>
      <c r="O26" s="19"/>
      <c r="P26" s="19"/>
      <c r="Q26" s="19"/>
      <c r="R26" s="19"/>
      <c r="S26" s="20"/>
      <c r="T26" s="20"/>
      <c r="U26" s="20"/>
      <c r="V26" s="20"/>
      <c r="W26" s="34"/>
      <c r="X26" s="95"/>
      <c r="Y26" s="61"/>
      <c r="Z26" s="13"/>
      <c r="AA26" s="13"/>
      <c r="AB26" s="13"/>
    </row>
    <row r="27" spans="1:28">
      <c r="A27" s="13" t="s">
        <v>572</v>
      </c>
      <c r="B27" s="13"/>
      <c r="C27" s="13"/>
      <c r="D27" s="13"/>
      <c r="E27" s="13"/>
      <c r="F27" s="13"/>
      <c r="G27" s="13"/>
      <c r="H27" s="13"/>
      <c r="I27" s="13"/>
      <c r="J27" s="13"/>
      <c r="K27" s="20"/>
      <c r="L27" s="20"/>
      <c r="M27" s="20"/>
      <c r="N27" s="20"/>
      <c r="O27" s="20"/>
      <c r="P27" s="20"/>
      <c r="Q27" s="20"/>
      <c r="R27" s="53"/>
      <c r="S27" s="53"/>
      <c r="T27" s="53"/>
      <c r="U27" s="53"/>
      <c r="V27" s="53"/>
      <c r="W27" s="66"/>
      <c r="X27" s="95"/>
      <c r="Y27" s="61"/>
      <c r="Z27" s="13"/>
      <c r="AA27" s="13"/>
      <c r="AB27" s="13"/>
    </row>
    <row r="28" spans="1:28">
      <c r="A28" s="129" t="s">
        <v>596</v>
      </c>
      <c r="B28" s="13"/>
      <c r="C28" s="13"/>
      <c r="D28" s="13"/>
      <c r="E28" s="13"/>
      <c r="F28" s="13"/>
      <c r="G28" s="13"/>
      <c r="H28" s="13"/>
      <c r="I28" s="13"/>
      <c r="J28" s="13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34"/>
      <c r="X28" s="95"/>
      <c r="Y28" s="61"/>
      <c r="Z28" s="13"/>
      <c r="AA28" s="13"/>
      <c r="AB28" s="13"/>
    </row>
    <row r="29" spans="1:28">
      <c r="A29" s="127" t="s">
        <v>605</v>
      </c>
      <c r="B29" s="12" t="e">
        <f>-B30*12/(#REF!+#REF!)</f>
        <v>#REF!</v>
      </c>
      <c r="C29" s="12" t="e">
        <f>-C30*12/(#REF!+#REF!)</f>
        <v>#REF!</v>
      </c>
      <c r="D29" s="12" t="e">
        <f>-D30*12/(#REF!+#REF!)</f>
        <v>#REF!</v>
      </c>
      <c r="E29" s="12" t="e">
        <f>-E30*12/(#REF!+#REF!)</f>
        <v>#REF!</v>
      </c>
      <c r="F29" s="12" t="e">
        <f>-F30*12/(#REF!+#REF!)</f>
        <v>#REF!</v>
      </c>
      <c r="G29" s="12" t="e">
        <f>-G30*12/(#REF!+#REF!)</f>
        <v>#REF!</v>
      </c>
      <c r="H29" s="12" t="e">
        <f>-H30*12/(#REF!+#REF!)</f>
        <v>#REF!</v>
      </c>
      <c r="I29" s="12" t="e">
        <f>-I30*12/(#REF!+#REF!)</f>
        <v>#REF!</v>
      </c>
      <c r="J29" s="12" t="e">
        <f>-J30*12/(#REF!+#REF!)</f>
        <v>#REF!</v>
      </c>
      <c r="K29" s="19" t="e">
        <f>-K30*12/(#REF!+#REF!)</f>
        <v>#REF!</v>
      </c>
      <c r="L29" s="19" t="e">
        <f>-L30*12/(#REF!+#REF!)</f>
        <v>#REF!</v>
      </c>
      <c r="M29" s="19" t="e">
        <f>-M30*12/(#REF!+#REF!)</f>
        <v>#REF!</v>
      </c>
      <c r="N29" s="19" t="e">
        <f>-N30*12/(#REF!+#REF!)</f>
        <v>#REF!</v>
      </c>
      <c r="O29" s="19" t="e">
        <f>-O30*12/(#REF!+#REF!)</f>
        <v>#REF!</v>
      </c>
      <c r="P29" s="19" t="e">
        <f>-P30*12/(#REF!+#REF!)</f>
        <v>#REF!</v>
      </c>
      <c r="Q29" s="19" t="e">
        <f>-Q30*12/(#REF!+#REF!)</f>
        <v>#REF!</v>
      </c>
      <c r="R29" s="19" t="e">
        <f>-R30*12/(#REF!+#REF!)</f>
        <v>#REF!</v>
      </c>
      <c r="S29" s="19" t="e">
        <f>-S30*12/(#REF!+#REF!)</f>
        <v>#REF!</v>
      </c>
      <c r="T29" s="19" t="e">
        <f>-T30*12/(#REF!+#REF!)</f>
        <v>#REF!</v>
      </c>
      <c r="U29" s="19">
        <v>3.2150139675529026</v>
      </c>
      <c r="V29" s="19">
        <v>3.4731289825356422</v>
      </c>
      <c r="W29" s="33">
        <v>3.8773516343752079</v>
      </c>
      <c r="X29" s="94">
        <v>4.0645649954518683</v>
      </c>
      <c r="Y29" s="58">
        <v>4.1075946996446362</v>
      </c>
      <c r="Z29" s="12">
        <v>4.1548921959730238</v>
      </c>
      <c r="AA29" s="12">
        <v>4.1775173812618478</v>
      </c>
      <c r="AB29" s="12">
        <v>4.175147310710666</v>
      </c>
    </row>
    <row r="30" spans="1:28">
      <c r="A30" s="127" t="s">
        <v>568</v>
      </c>
      <c r="B30" s="12" t="e">
        <f>B13/#REF!</f>
        <v>#REF!</v>
      </c>
      <c r="C30" s="12" t="e">
        <f>C13/#REF!</f>
        <v>#REF!</v>
      </c>
      <c r="D30" s="12" t="e">
        <f>D13/#REF!</f>
        <v>#REF!</v>
      </c>
      <c r="E30" s="12" t="e">
        <f>E13/#REF!</f>
        <v>#REF!</v>
      </c>
      <c r="F30" s="12" t="e">
        <f>F13/#REF!</f>
        <v>#REF!</v>
      </c>
      <c r="G30" s="12" t="e">
        <f>G13/#REF!</f>
        <v>#REF!</v>
      </c>
      <c r="H30" s="12" t="e">
        <f>H13/#REF!</f>
        <v>#REF!</v>
      </c>
      <c r="I30" s="12" t="e">
        <f>I13/#REF!</f>
        <v>#REF!</v>
      </c>
      <c r="J30" s="12" t="e">
        <f>J13/#REF!</f>
        <v>#REF!</v>
      </c>
      <c r="K30" s="19" t="e">
        <f>K13/#REF!</f>
        <v>#REF!</v>
      </c>
      <c r="L30" s="19" t="e">
        <f>L13/#REF!</f>
        <v>#REF!</v>
      </c>
      <c r="M30" s="19" t="e">
        <f>M13/#REF!</f>
        <v>#REF!</v>
      </c>
      <c r="N30" s="19" t="e">
        <f>N13/#REF!</f>
        <v>#REF!</v>
      </c>
      <c r="O30" s="19" t="e">
        <f>O13/#REF!</f>
        <v>#REF!</v>
      </c>
      <c r="P30" s="19" t="e">
        <f>P13/#REF!</f>
        <v>#REF!</v>
      </c>
      <c r="Q30" s="19" t="e">
        <f>Q13/#REF!</f>
        <v>#REF!</v>
      </c>
      <c r="R30" s="19" t="e">
        <f>R13/#REF!</f>
        <v>#REF!</v>
      </c>
      <c r="S30" s="19" t="e">
        <f>S13/#REF!</f>
        <v>#REF!</v>
      </c>
      <c r="T30" s="19" t="e">
        <f>T13/#REF!</f>
        <v>#REF!</v>
      </c>
      <c r="U30" s="19">
        <v>2699.1111542772587</v>
      </c>
      <c r="V30" s="19">
        <v>2520.7253039918164</v>
      </c>
      <c r="W30" s="33">
        <v>2756.4386877605416</v>
      </c>
      <c r="X30" s="94">
        <v>3087.2103999999999</v>
      </c>
      <c r="Y30" s="58">
        <v>3395.9315999999999</v>
      </c>
      <c r="Z30" s="12">
        <v>3735.5248000000001</v>
      </c>
      <c r="AA30" s="12">
        <v>4109.076</v>
      </c>
      <c r="AB30" s="12">
        <v>4519.9839999999995</v>
      </c>
    </row>
    <row r="31" spans="1:28">
      <c r="A31" s="129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>
      <c r="A32" s="16" t="s">
        <v>593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</row>
    <row r="33" spans="1:28">
      <c r="A33" s="16"/>
      <c r="B33" s="13"/>
      <c r="C33" s="13"/>
      <c r="D33" s="13"/>
      <c r="E33" s="13"/>
      <c r="F33" s="13"/>
      <c r="G33" s="13"/>
      <c r="H33" s="13"/>
      <c r="I33" s="13"/>
      <c r="J33" s="13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34"/>
      <c r="X33" s="95"/>
      <c r="Y33" s="61"/>
      <c r="Z33" s="13"/>
      <c r="AA33" s="13"/>
      <c r="AB33" s="13"/>
    </row>
    <row r="34" spans="1:28">
      <c r="A34" s="16" t="s">
        <v>577</v>
      </c>
      <c r="B34" s="13"/>
      <c r="C34" s="38">
        <f t="shared" ref="C34:C42" si="26">IF(B11=0,"'-'",(C11-B11)/B11)</f>
        <v>-1.0381974638035478</v>
      </c>
      <c r="D34" s="80">
        <f t="shared" ref="D34:D42" si="27">IF(C11=0,"'-'",(D11-C11)/C11)</f>
        <v>29.833858464502708</v>
      </c>
      <c r="E34" s="38">
        <f t="shared" ref="E34:E42" si="28">IF(D11=0,"'-'",(E11-D11)/D11)</f>
        <v>2.608662803276725</v>
      </c>
      <c r="F34" s="38">
        <f t="shared" ref="F34:F42" si="29">IF(E11=0,"'-'",(F11-E11)/E11)</f>
        <v>0.12426075238319646</v>
      </c>
      <c r="G34" s="38">
        <f t="shared" ref="G34:G42" si="30">IF(F11=0,"'-'",(G11-F11)/F11)</f>
        <v>-7.0126685546734083E-2</v>
      </c>
      <c r="H34" s="38">
        <f t="shared" ref="H34:H42" si="31">IF(G11=0,"'-'",(H11-G11)/G11)</f>
        <v>-0.17648480587717411</v>
      </c>
      <c r="I34" s="38">
        <f t="shared" ref="I34:I42" si="32">IF(H11=0,"'-'",(I11-H11)/H11)</f>
        <v>-6.2190058257283597E-2</v>
      </c>
      <c r="J34" s="38">
        <f t="shared" ref="J34:J42" si="33">IF(I11=0,"'-'",(J11-I11)/I11)</f>
        <v>-4.4314449259529279E-2</v>
      </c>
      <c r="K34" s="40">
        <f t="shared" ref="K34:K42" si="34">IF(J11=0,"'-'",(K11-J11)/J11)</f>
        <v>-1.3605429631105126</v>
      </c>
      <c r="L34" s="40">
        <f t="shared" ref="L34:L42" si="35">IF(K11=0,"'-'",(L11-K11)/K11)</f>
        <v>2.152897396511674</v>
      </c>
      <c r="M34" s="40">
        <f t="shared" ref="M34:M42" si="36">IF(L11=0,"'-'",(M11-L11)/L11)</f>
        <v>2.1679042676396314</v>
      </c>
      <c r="N34" s="40">
        <f t="shared" ref="N34:T42" si="37">IF(M11=0,"'-'",(N11-M11)/M11)</f>
        <v>0.59708947073631524</v>
      </c>
      <c r="O34" s="40">
        <f t="shared" si="37"/>
        <v>-2.5019223882764784E-3</v>
      </c>
      <c r="P34" s="40">
        <f t="shared" si="37"/>
        <v>0.17139536937184038</v>
      </c>
      <c r="Q34" s="40">
        <f t="shared" si="37"/>
        <v>0.21895839584972465</v>
      </c>
      <c r="R34" s="40">
        <f t="shared" si="37"/>
        <v>0.3548911553828773</v>
      </c>
      <c r="S34" s="40">
        <f t="shared" si="37"/>
        <v>0.13206619619718615</v>
      </c>
      <c r="T34" s="40">
        <f t="shared" si="37"/>
        <v>0.13545733166252688</v>
      </c>
      <c r="U34" s="40">
        <v>5.7033314488002813E-2</v>
      </c>
      <c r="V34" s="40">
        <v>0.20795838616636808</v>
      </c>
      <c r="W34" s="90">
        <v>0.22705765286016313</v>
      </c>
      <c r="X34" s="100">
        <v>4.4539241135949877E-2</v>
      </c>
      <c r="Y34" s="107">
        <v>0.11383727230707175</v>
      </c>
      <c r="Z34" s="38">
        <v>0.11180180235289139</v>
      </c>
      <c r="AA34" s="38">
        <v>0.11008397029414696</v>
      </c>
      <c r="AB34" s="38">
        <v>0.10863027374589787</v>
      </c>
    </row>
    <row r="35" spans="1:28">
      <c r="A35" s="126" t="s">
        <v>578</v>
      </c>
      <c r="B35" s="13"/>
      <c r="C35" s="38">
        <f t="shared" si="26"/>
        <v>9.2774233485208076E-3</v>
      </c>
      <c r="D35" s="38">
        <f t="shared" si="27"/>
        <v>7.405126093501517E-2</v>
      </c>
      <c r="E35" s="38">
        <f t="shared" si="28"/>
        <v>-0.12131924583627346</v>
      </c>
      <c r="F35" s="38">
        <f t="shared" si="29"/>
        <v>0.14161768845832232</v>
      </c>
      <c r="G35" s="38">
        <f t="shared" si="30"/>
        <v>-0.15417604098184487</v>
      </c>
      <c r="H35" s="38">
        <f t="shared" si="31"/>
        <v>0.51937215465151254</v>
      </c>
      <c r="I35" s="38">
        <f t="shared" si="32"/>
        <v>0.25313146032488781</v>
      </c>
      <c r="J35" s="38">
        <f t="shared" si="33"/>
        <v>-3.6550531392749996E-2</v>
      </c>
      <c r="K35" s="40">
        <f t="shared" si="34"/>
        <v>0.73338106616070464</v>
      </c>
      <c r="L35" s="40">
        <f t="shared" si="35"/>
        <v>0.21750716193101188</v>
      </c>
      <c r="M35" s="40">
        <f t="shared" si="36"/>
        <v>0.86226803110149952</v>
      </c>
      <c r="N35" s="40">
        <f t="shared" si="37"/>
        <v>0.40535903700700077</v>
      </c>
      <c r="O35" s="40">
        <f t="shared" si="37"/>
        <v>0.11590297313004611</v>
      </c>
      <c r="P35" s="40">
        <f t="shared" si="37"/>
        <v>0.42036130967721252</v>
      </c>
      <c r="Q35" s="40">
        <f t="shared" si="37"/>
        <v>0.12869006776889164</v>
      </c>
      <c r="R35" s="40">
        <f t="shared" si="37"/>
        <v>0.17088747898455658</v>
      </c>
      <c r="S35" s="40">
        <f t="shared" si="37"/>
        <v>1.0941411324935547E-2</v>
      </c>
      <c r="T35" s="40">
        <f t="shared" si="37"/>
        <v>2.9999037534294243E-2</v>
      </c>
      <c r="U35" s="40">
        <v>2.6332523995804762E-2</v>
      </c>
      <c r="V35" s="40">
        <v>0.20013320750169564</v>
      </c>
      <c r="W35" s="90">
        <v>0.20790277515534755</v>
      </c>
      <c r="X35" s="100">
        <v>5.7881861938994097E-2</v>
      </c>
      <c r="Y35" s="107">
        <v>9.9999603005307192E-2</v>
      </c>
      <c r="Z35" s="38">
        <v>9.9999568683622184E-2</v>
      </c>
      <c r="AA35" s="38">
        <v>9.9999342974726776E-2</v>
      </c>
      <c r="AB35" s="38">
        <v>9.9999906590418075E-2</v>
      </c>
    </row>
    <row r="36" spans="1:28">
      <c r="A36" s="68" t="s">
        <v>596</v>
      </c>
      <c r="B36" s="13"/>
      <c r="C36" s="38">
        <f t="shared" si="26"/>
        <v>9.2774233485208076E-3</v>
      </c>
      <c r="D36" s="38">
        <f t="shared" si="27"/>
        <v>7.2046850556224548E-2</v>
      </c>
      <c r="E36" s="38">
        <f t="shared" si="28"/>
        <v>-0.11967637283834848</v>
      </c>
      <c r="F36" s="38">
        <f t="shared" si="29"/>
        <v>0.14161768845832232</v>
      </c>
      <c r="G36" s="38">
        <f t="shared" si="30"/>
        <v>-0.15417604098184487</v>
      </c>
      <c r="H36" s="38">
        <f t="shared" si="31"/>
        <v>0.50320558572329888</v>
      </c>
      <c r="I36" s="38">
        <f t="shared" si="32"/>
        <v>0.26660854976751874</v>
      </c>
      <c r="J36" s="38">
        <f t="shared" si="33"/>
        <v>-3.6550531392749996E-2</v>
      </c>
      <c r="K36" s="40">
        <f t="shared" si="34"/>
        <v>0.73338106616070464</v>
      </c>
      <c r="L36" s="40">
        <f t="shared" si="35"/>
        <v>0.21593200614983832</v>
      </c>
      <c r="M36" s="40">
        <f t="shared" si="36"/>
        <v>0.85903931794788457</v>
      </c>
      <c r="N36" s="40">
        <f t="shared" si="37"/>
        <v>0.35825909517282151</v>
      </c>
      <c r="O36" s="40">
        <f t="shared" si="37"/>
        <v>0.13895709039182283</v>
      </c>
      <c r="P36" s="40">
        <f t="shared" si="37"/>
        <v>0.44188739869014182</v>
      </c>
      <c r="Q36" s="40">
        <f t="shared" si="37"/>
        <v>0.12810519783301486</v>
      </c>
      <c r="R36" s="40">
        <f t="shared" si="37"/>
        <v>0.17287865711341802</v>
      </c>
      <c r="S36" s="40">
        <f t="shared" si="37"/>
        <v>1.1114146430934139E-2</v>
      </c>
      <c r="T36" s="40">
        <f t="shared" si="37"/>
        <v>2.9970990451653357E-2</v>
      </c>
      <c r="U36" s="40">
        <v>2.6065849348612613E-2</v>
      </c>
      <c r="V36" s="40">
        <v>0.20016078802764745</v>
      </c>
      <c r="W36" s="90">
        <v>0.20852755715377291</v>
      </c>
      <c r="X36" s="100">
        <v>5.7880896273110612E-2</v>
      </c>
      <c r="Y36" s="107">
        <v>0.10000005182672356</v>
      </c>
      <c r="Z36" s="38">
        <v>0.10000001177880027</v>
      </c>
      <c r="AA36" s="38">
        <v>9.9999657343996282E-2</v>
      </c>
      <c r="AB36" s="38">
        <v>0.1000000973454858</v>
      </c>
    </row>
    <row r="37" spans="1:28">
      <c r="A37" s="68" t="s">
        <v>597</v>
      </c>
      <c r="B37" s="13"/>
      <c r="C37" s="38" t="str">
        <f t="shared" si="26"/>
        <v>'-'</v>
      </c>
      <c r="D37" s="38" t="str">
        <f t="shared" si="27"/>
        <v>'-'</v>
      </c>
      <c r="E37" s="38">
        <f t="shared" si="28"/>
        <v>-1</v>
      </c>
      <c r="F37" s="38" t="str">
        <f t="shared" si="29"/>
        <v>'-'</v>
      </c>
      <c r="G37" s="38" t="str">
        <f t="shared" si="30"/>
        <v>'-'</v>
      </c>
      <c r="H37" s="38" t="str">
        <f t="shared" si="31"/>
        <v>'-'</v>
      </c>
      <c r="I37" s="38">
        <f t="shared" si="32"/>
        <v>-1</v>
      </c>
      <c r="J37" s="38" t="str">
        <f t="shared" si="33"/>
        <v>'-'</v>
      </c>
      <c r="K37" s="40" t="str">
        <f t="shared" si="34"/>
        <v>'-'</v>
      </c>
      <c r="L37" s="40" t="str">
        <f t="shared" si="35"/>
        <v>'-'</v>
      </c>
      <c r="M37" s="40">
        <f t="shared" si="36"/>
        <v>3.3546536789720904</v>
      </c>
      <c r="N37" s="40">
        <f t="shared" si="37"/>
        <v>15.927123998669531</v>
      </c>
      <c r="O37" s="40">
        <f t="shared" si="37"/>
        <v>-0.49373031933571881</v>
      </c>
      <c r="P37" s="40">
        <f t="shared" si="37"/>
        <v>-0.86023059882733122</v>
      </c>
      <c r="Q37" s="40">
        <f t="shared" si="37"/>
        <v>0.48763197103755535</v>
      </c>
      <c r="R37" s="40">
        <f t="shared" si="37"/>
        <v>-0.75579099270071581</v>
      </c>
      <c r="S37" s="40">
        <f t="shared" si="37"/>
        <v>-0.37515074297223966</v>
      </c>
      <c r="T37" s="40">
        <f t="shared" si="37"/>
        <v>0.13144224879655969</v>
      </c>
      <c r="U37" s="40">
        <v>0.90436307006582128</v>
      </c>
      <c r="V37" s="40">
        <v>0.15120538121577692</v>
      </c>
      <c r="W37" s="90">
        <v>-0.94759338927024894</v>
      </c>
      <c r="X37" s="100">
        <v>9.9066700943293923E-2</v>
      </c>
      <c r="Y37" s="107">
        <v>8.1575057616340263E-2</v>
      </c>
      <c r="Z37" s="38">
        <v>8.1500226950954505E-2</v>
      </c>
      <c r="AA37" s="38">
        <v>8.664983030254525E-2</v>
      </c>
      <c r="AB37" s="38">
        <v>9.180008611711013E-2</v>
      </c>
    </row>
    <row r="38" spans="1:28">
      <c r="A38" s="126" t="s">
        <v>579</v>
      </c>
      <c r="B38" s="13"/>
      <c r="C38" s="38">
        <f t="shared" si="26"/>
        <v>0.65814649514653634</v>
      </c>
      <c r="D38" s="38">
        <f t="shared" si="27"/>
        <v>0.49872479712348472</v>
      </c>
      <c r="E38" s="38">
        <f t="shared" si="28"/>
        <v>0.68015737430113288</v>
      </c>
      <c r="F38" s="38">
        <f t="shared" si="29"/>
        <v>0.13067307390188829</v>
      </c>
      <c r="G38" s="38">
        <f t="shared" si="30"/>
        <v>-0.10147832475202011</v>
      </c>
      <c r="H38" s="38">
        <f t="shared" si="31"/>
        <v>6.7856711150853455E-2</v>
      </c>
      <c r="I38" s="38">
        <f t="shared" si="32"/>
        <v>9.5346764073073423E-2</v>
      </c>
      <c r="J38" s="38">
        <f t="shared" si="33"/>
        <v>-3.987678534736145E-2</v>
      </c>
      <c r="K38" s="40">
        <f t="shared" si="34"/>
        <v>-0.15956132621047014</v>
      </c>
      <c r="L38" s="40">
        <f t="shared" si="35"/>
        <v>-0.13655707417374877</v>
      </c>
      <c r="M38" s="40">
        <f t="shared" si="36"/>
        <v>-9.9235952560002613E-3</v>
      </c>
      <c r="N38" s="40">
        <f t="shared" si="37"/>
        <v>-4.4524343646091518E-3</v>
      </c>
      <c r="O38" s="40">
        <f t="shared" si="37"/>
        <v>0.52190663148021998</v>
      </c>
      <c r="P38" s="40">
        <f t="shared" si="37"/>
        <v>0.9798924779334125</v>
      </c>
      <c r="Q38" s="40">
        <f t="shared" si="37"/>
        <v>8.6623241826808053E-3</v>
      </c>
      <c r="R38" s="40">
        <f t="shared" si="37"/>
        <v>-0.12478835279464746</v>
      </c>
      <c r="S38" s="40">
        <f t="shared" si="37"/>
        <v>-0.29036867147823819</v>
      </c>
      <c r="T38" s="40">
        <f t="shared" si="37"/>
        <v>-0.38850574970402957</v>
      </c>
      <c r="U38" s="40">
        <v>-0.19989616940784391</v>
      </c>
      <c r="V38" s="40">
        <v>0.12395430405438754</v>
      </c>
      <c r="W38" s="90">
        <v>7.4910359985067608E-3</v>
      </c>
      <c r="X38" s="100">
        <v>0.22790526108721584</v>
      </c>
      <c r="Y38" s="107">
        <v>-5.0000099711802116E-2</v>
      </c>
      <c r="Z38" s="38">
        <v>-4.9999943483183103E-2</v>
      </c>
      <c r="AA38" s="38">
        <v>-4.9999957506155324E-2</v>
      </c>
      <c r="AB38" s="38">
        <v>-4.9999955269639088E-2</v>
      </c>
    </row>
    <row r="39" spans="1:28">
      <c r="A39" s="16" t="s">
        <v>580</v>
      </c>
      <c r="B39" s="13"/>
      <c r="C39" s="38">
        <f t="shared" si="26"/>
        <v>2.453572907619014</v>
      </c>
      <c r="D39" s="38">
        <f t="shared" si="27"/>
        <v>0.81547231874271953</v>
      </c>
      <c r="E39" s="38">
        <f t="shared" si="28"/>
        <v>0.69581504967704333</v>
      </c>
      <c r="F39" s="38">
        <f t="shared" si="29"/>
        <v>0.14611142468950164</v>
      </c>
      <c r="G39" s="38">
        <f t="shared" si="30"/>
        <v>6.9449873489481687E-2</v>
      </c>
      <c r="H39" s="38">
        <f t="shared" si="31"/>
        <v>-4.0809729589890639E-2</v>
      </c>
      <c r="I39" s="38">
        <f t="shared" si="32"/>
        <v>8.3101224910801366E-2</v>
      </c>
      <c r="J39" s="38">
        <f t="shared" si="33"/>
        <v>7.1510592407036944E-2</v>
      </c>
      <c r="K39" s="40">
        <f t="shared" si="34"/>
        <v>-0.15130482001551199</v>
      </c>
      <c r="L39" s="40">
        <f t="shared" si="35"/>
        <v>-0.12436729418646471</v>
      </c>
      <c r="M39" s="40">
        <f t="shared" si="36"/>
        <v>-0.72531257135454885</v>
      </c>
      <c r="N39" s="40">
        <f t="shared" si="37"/>
        <v>-0.70830840457026178</v>
      </c>
      <c r="O39" s="40">
        <f t="shared" si="37"/>
        <v>-2.7727330171263911</v>
      </c>
      <c r="P39" s="40">
        <f t="shared" si="37"/>
        <v>0.68684403174338604</v>
      </c>
      <c r="Q39" s="40">
        <f t="shared" si="37"/>
        <v>1.5048706437637525</v>
      </c>
      <c r="R39" s="40">
        <f t="shared" si="37"/>
        <v>0.15049832869201404</v>
      </c>
      <c r="S39" s="40">
        <f t="shared" si="37"/>
        <v>0.19514681308274079</v>
      </c>
      <c r="T39" s="40">
        <f t="shared" si="37"/>
        <v>-0.39946460206396478</v>
      </c>
      <c r="U39" s="40">
        <v>-0.8081628390121498</v>
      </c>
      <c r="V39" s="40">
        <v>7.9601641595801516</v>
      </c>
      <c r="W39" s="90">
        <v>-0.23459959747517356</v>
      </c>
      <c r="X39" s="100">
        <v>-1.7949766284948441</v>
      </c>
      <c r="Y39" s="107">
        <v>0.60632889302542059</v>
      </c>
      <c r="Z39" s="38">
        <v>0.53817392374992734</v>
      </c>
      <c r="AA39" s="38">
        <v>0.60872144694325636</v>
      </c>
      <c r="AB39" s="38">
        <v>0.60220483480202791</v>
      </c>
    </row>
    <row r="40" spans="1:28">
      <c r="A40" s="126" t="s">
        <v>581</v>
      </c>
      <c r="B40" s="13"/>
      <c r="C40" s="38">
        <f t="shared" si="26"/>
        <v>2.8614794916251127</v>
      </c>
      <c r="D40" s="38">
        <f t="shared" si="27"/>
        <v>0.70139812141765101</v>
      </c>
      <c r="E40" s="38">
        <f t="shared" si="28"/>
        <v>0.36901046946165961</v>
      </c>
      <c r="F40" s="38">
        <f t="shared" si="29"/>
        <v>0.38366177334994733</v>
      </c>
      <c r="G40" s="38">
        <f t="shared" si="30"/>
        <v>0.13962014115064564</v>
      </c>
      <c r="H40" s="38">
        <f t="shared" si="31"/>
        <v>-5.3523794472885959E-2</v>
      </c>
      <c r="I40" s="38">
        <f t="shared" si="32"/>
        <v>2.286415768907555E-2</v>
      </c>
      <c r="J40" s="38">
        <f t="shared" si="33"/>
        <v>3.5706231724201301E-2</v>
      </c>
      <c r="K40" s="40">
        <f t="shared" si="34"/>
        <v>-7.8156405434319898E-2</v>
      </c>
      <c r="L40" s="40">
        <f t="shared" si="35"/>
        <v>-0.10514819371702436</v>
      </c>
      <c r="M40" s="40">
        <f t="shared" si="36"/>
        <v>-0.33905603420363561</v>
      </c>
      <c r="N40" s="40">
        <f t="shared" si="37"/>
        <v>-3.4617538688296666E-2</v>
      </c>
      <c r="O40" s="40">
        <f t="shared" si="37"/>
        <v>-1.2408403916914326</v>
      </c>
      <c r="P40" s="40">
        <f t="shared" si="37"/>
        <v>-2.7907460115970397</v>
      </c>
      <c r="Q40" s="40">
        <f t="shared" si="37"/>
        <v>-1.4822092777758211</v>
      </c>
      <c r="R40" s="40">
        <f t="shared" si="37"/>
        <v>-0.17859355899717883</v>
      </c>
      <c r="S40" s="40">
        <f t="shared" si="37"/>
        <v>4.9205760312007021</v>
      </c>
      <c r="T40" s="40">
        <f t="shared" si="37"/>
        <v>-1.0847065304539436</v>
      </c>
      <c r="U40" s="40">
        <v>-2.8783294695126913</v>
      </c>
      <c r="V40" s="40">
        <v>4.2918082646423077</v>
      </c>
      <c r="W40" s="90">
        <v>0.40568497414992671</v>
      </c>
      <c r="X40" s="100">
        <v>-0.22706027031977596</v>
      </c>
      <c r="Y40" s="107">
        <v>0.25441288325858319</v>
      </c>
      <c r="Z40" s="38">
        <v>3.1363037614736446E-2</v>
      </c>
      <c r="AA40" s="38">
        <v>0.35477527520424923</v>
      </c>
      <c r="AB40" s="38">
        <v>5.3870441587980905E-2</v>
      </c>
    </row>
    <row r="41" spans="1:28">
      <c r="A41" s="68" t="s">
        <v>598</v>
      </c>
      <c r="B41" s="13"/>
      <c r="C41" s="38">
        <f t="shared" si="26"/>
        <v>1.6729051507065935</v>
      </c>
      <c r="D41" s="38">
        <f t="shared" si="27"/>
        <v>0.37671678547078064</v>
      </c>
      <c r="E41" s="38">
        <f t="shared" si="28"/>
        <v>0.30872338528181209</v>
      </c>
      <c r="F41" s="38">
        <f t="shared" si="29"/>
        <v>0.30971245930388314</v>
      </c>
      <c r="G41" s="38">
        <f t="shared" si="30"/>
        <v>0.13139098396732821</v>
      </c>
      <c r="H41" s="38">
        <f t="shared" si="31"/>
        <v>-4.337138042166009E-2</v>
      </c>
      <c r="I41" s="38">
        <f t="shared" si="32"/>
        <v>1.2046309948786237E-2</v>
      </c>
      <c r="J41" s="38">
        <f t="shared" si="33"/>
        <v>5.1051037618417804E-2</v>
      </c>
      <c r="K41" s="40">
        <f t="shared" si="34"/>
        <v>3.0472305112588839E-2</v>
      </c>
      <c r="L41" s="40">
        <f t="shared" si="35"/>
        <v>-1.0178841432090028E-2</v>
      </c>
      <c r="M41" s="40">
        <f t="shared" si="36"/>
        <v>-5.4885336708722178E-2</v>
      </c>
      <c r="N41" s="40">
        <f t="shared" si="37"/>
        <v>-1.1011620515153352E-2</v>
      </c>
      <c r="O41" s="40">
        <f t="shared" si="37"/>
        <v>1.5373781314879577E-3</v>
      </c>
      <c r="P41" s="40">
        <f t="shared" si="37"/>
        <v>-2.4100323229932785E-2</v>
      </c>
      <c r="Q41" s="40">
        <f t="shared" si="37"/>
        <v>-5.8448100759163034E-2</v>
      </c>
      <c r="R41" s="40">
        <f t="shared" si="37"/>
        <v>-4.0540825978158924E-2</v>
      </c>
      <c r="S41" s="40">
        <f t="shared" si="37"/>
        <v>-0.22823821944557629</v>
      </c>
      <c r="T41" s="40">
        <f t="shared" si="37"/>
        <v>-1.3003885429301145E-2</v>
      </c>
      <c r="U41" s="40">
        <v>-3.7399431442090452E-3</v>
      </c>
      <c r="V41" s="40">
        <v>-3.6726427383272156E-2</v>
      </c>
      <c r="W41" s="90">
        <v>4.068212716779632E-3</v>
      </c>
      <c r="X41" s="100">
        <v>-6.9373352223624091E-2</v>
      </c>
      <c r="Y41" s="107">
        <v>-7.4545803071287081E-2</v>
      </c>
      <c r="Z41" s="38">
        <v>-8.0550505166739547E-2</v>
      </c>
      <c r="AA41" s="38">
        <v>-8.7607318965733025E-2</v>
      </c>
      <c r="AB41" s="38">
        <v>-9.6019313599078213E-2</v>
      </c>
    </row>
    <row r="42" spans="1:28">
      <c r="A42" s="68" t="s">
        <v>599</v>
      </c>
      <c r="B42" s="13"/>
      <c r="C42" s="38">
        <f t="shared" si="26"/>
        <v>0.53271790835054045</v>
      </c>
      <c r="D42" s="38">
        <f t="shared" si="27"/>
        <v>-0.40797417941062425</v>
      </c>
      <c r="E42" s="38">
        <f t="shared" si="28"/>
        <v>-0.11000355896719377</v>
      </c>
      <c r="F42" s="38">
        <f t="shared" si="29"/>
        <v>-0.48034609108635157</v>
      </c>
      <c r="G42" s="38">
        <f t="shared" si="30"/>
        <v>-0.1027062217628316</v>
      </c>
      <c r="H42" s="38">
        <f t="shared" si="31"/>
        <v>0.32343396277052278</v>
      </c>
      <c r="I42" s="38">
        <f t="shared" si="32"/>
        <v>-0.26747480568403026</v>
      </c>
      <c r="J42" s="38">
        <f t="shared" si="33"/>
        <v>0.60469497685445395</v>
      </c>
      <c r="K42" s="40">
        <f t="shared" si="34"/>
        <v>2.5601073629983016</v>
      </c>
      <c r="L42" s="40">
        <f t="shared" si="35"/>
        <v>0.56247327500886846</v>
      </c>
      <c r="M42" s="40">
        <f t="shared" si="36"/>
        <v>0.926467559845086</v>
      </c>
      <c r="N42" s="40">
        <f t="shared" si="37"/>
        <v>1.6956916804269438E-2</v>
      </c>
      <c r="O42" s="40">
        <f t="shared" si="37"/>
        <v>1.3988686513098458</v>
      </c>
      <c r="P42" s="40">
        <f t="shared" si="37"/>
        <v>-0.33650829511996172</v>
      </c>
      <c r="Q42" s="40">
        <f t="shared" si="37"/>
        <v>0.37546644045186561</v>
      </c>
      <c r="R42" s="40">
        <f t="shared" si="37"/>
        <v>-5.5291016500859824E-2</v>
      </c>
      <c r="S42" s="40">
        <f t="shared" si="37"/>
        <v>0.25008328289931392</v>
      </c>
      <c r="T42" s="40">
        <f t="shared" si="37"/>
        <v>-0.48453678309120751</v>
      </c>
      <c r="U42" s="40">
        <v>0.20410178647707405</v>
      </c>
      <c r="V42" s="40">
        <v>0.45148324924120992</v>
      </c>
      <c r="W42" s="90">
        <v>0.16921471586716733</v>
      </c>
      <c r="X42" s="100">
        <v>-0.14732888562045363</v>
      </c>
      <c r="Y42" s="107">
        <v>7.2874303580244007E-2</v>
      </c>
      <c r="Z42" s="38">
        <v>-2.1911084817809331E-2</v>
      </c>
      <c r="AA42" s="38">
        <v>0.15681354869060687</v>
      </c>
      <c r="AB42" s="38">
        <v>9.682604233234571E-4</v>
      </c>
    </row>
    <row r="43" spans="1:28">
      <c r="A43" s="126" t="s">
        <v>600</v>
      </c>
      <c r="B43" s="13"/>
      <c r="C43" s="38">
        <f t="shared" ref="C43:C48" si="38">IF(B20=0,"'-'",(C20-B20)/B20)</f>
        <v>1.8838245588905085</v>
      </c>
      <c r="D43" s="38">
        <f t="shared" ref="D43:T43" si="39">IF(C20=0,"'-'",(D20-C20)/C20)</f>
        <v>1.0895559816980114</v>
      </c>
      <c r="E43" s="38">
        <f t="shared" si="39"/>
        <v>-0.7691423047285928</v>
      </c>
      <c r="F43" s="38">
        <f t="shared" si="39"/>
        <v>0.52130323011056534</v>
      </c>
      <c r="G43" s="38">
        <f t="shared" si="39"/>
        <v>-0.6034732696339421</v>
      </c>
      <c r="H43" s="38">
        <f t="shared" si="39"/>
        <v>-0.66445401658750591</v>
      </c>
      <c r="I43" s="38">
        <f t="shared" si="39"/>
        <v>-0.99038008511832176</v>
      </c>
      <c r="J43" s="38">
        <f t="shared" si="39"/>
        <v>464.78730299013114</v>
      </c>
      <c r="K43" s="38">
        <f t="shared" si="39"/>
        <v>-3.6948427217501574</v>
      </c>
      <c r="L43" s="40">
        <f t="shared" si="39"/>
        <v>-1</v>
      </c>
      <c r="M43" s="40" t="str">
        <f t="shared" si="39"/>
        <v>'-'</v>
      </c>
      <c r="N43" s="40">
        <f t="shared" si="39"/>
        <v>0.19172102371576388</v>
      </c>
      <c r="O43" s="40">
        <f t="shared" si="39"/>
        <v>-1.4352535498964349</v>
      </c>
      <c r="P43" s="40">
        <f t="shared" si="39"/>
        <v>-2.3179860120739737</v>
      </c>
      <c r="Q43" s="40">
        <f t="shared" si="39"/>
        <v>-5.1554216677716029E-2</v>
      </c>
      <c r="R43" s="40">
        <f t="shared" si="39"/>
        <v>1.5964570670589837</v>
      </c>
      <c r="S43" s="40">
        <f t="shared" si="39"/>
        <v>-0.59920668499301799</v>
      </c>
      <c r="T43" s="40">
        <f t="shared" si="39"/>
        <v>0.65622116566731636</v>
      </c>
      <c r="U43" s="40">
        <v>-1.7438959712631348</v>
      </c>
      <c r="V43" s="40">
        <v>2.3703818441508506</v>
      </c>
      <c r="W43" s="90">
        <v>1.1851991944213787</v>
      </c>
      <c r="X43" s="100">
        <v>0.23359371703789339</v>
      </c>
      <c r="Y43" s="107">
        <v>0.20105556511840389</v>
      </c>
      <c r="Z43" s="38">
        <v>0.17318930658550871</v>
      </c>
      <c r="AA43" s="38">
        <v>0.29063273648454152</v>
      </c>
      <c r="AB43" s="38">
        <v>0.27540854411086824</v>
      </c>
    </row>
    <row r="44" spans="1:28">
      <c r="A44" s="126" t="s">
        <v>601</v>
      </c>
      <c r="B44" s="13"/>
      <c r="C44" s="38">
        <f t="shared" si="38"/>
        <v>-10.979820962787722</v>
      </c>
      <c r="D44" s="38">
        <f t="shared" ref="D44:T44" si="40">IF(C21=0,"'-'",(D21-C21)/C21)</f>
        <v>-0.57783498018395174</v>
      </c>
      <c r="E44" s="38">
        <f t="shared" si="40"/>
        <v>-25.730244780839069</v>
      </c>
      <c r="F44" s="38">
        <f t="shared" si="40"/>
        <v>-0.64481841100893644</v>
      </c>
      <c r="G44" s="38">
        <f t="shared" si="40"/>
        <v>-0.68870335347673717</v>
      </c>
      <c r="H44" s="38">
        <f t="shared" si="40"/>
        <v>0.70583095090006365</v>
      </c>
      <c r="I44" s="38">
        <f t="shared" si="40"/>
        <v>1.6884414938563252</v>
      </c>
      <c r="J44" s="38">
        <f t="shared" si="40"/>
        <v>0.34075011309312214</v>
      </c>
      <c r="K44" s="40">
        <f t="shared" si="40"/>
        <v>-0.48856174041288125</v>
      </c>
      <c r="L44" s="40">
        <f t="shared" si="40"/>
        <v>-0.66909473849212708</v>
      </c>
      <c r="M44" s="40">
        <f t="shared" si="40"/>
        <v>-0.43149842583887527</v>
      </c>
      <c r="N44" s="40">
        <f t="shared" si="40"/>
        <v>-6.5838267488322098</v>
      </c>
      <c r="O44" s="40">
        <f t="shared" si="40"/>
        <v>1.2877628696910057</v>
      </c>
      <c r="P44" s="40">
        <f t="shared" si="40"/>
        <v>0.28002346460013239</v>
      </c>
      <c r="Q44" s="40">
        <f t="shared" si="40"/>
        <v>-9.3984470575670193E-2</v>
      </c>
      <c r="R44" s="40">
        <f t="shared" si="40"/>
        <v>-1.2783227008818998</v>
      </c>
      <c r="S44" s="40">
        <f t="shared" si="40"/>
        <v>4.164194242557066E-3</v>
      </c>
      <c r="T44" s="40">
        <f t="shared" si="40"/>
        <v>-2.9311793320750237</v>
      </c>
      <c r="U44" s="40">
        <v>1.6209926788431492</v>
      </c>
      <c r="V44" s="40">
        <v>3.4504572079555023</v>
      </c>
      <c r="W44" s="90">
        <v>0.61514826390495481</v>
      </c>
      <c r="X44" s="100">
        <v>-0.20038033594647317</v>
      </c>
      <c r="Y44" s="107">
        <v>6.774742645432133E-2</v>
      </c>
      <c r="Z44" s="38">
        <v>6.8620100030257772E-2</v>
      </c>
      <c r="AA44" s="38">
        <v>6.977719148450473E-2</v>
      </c>
      <c r="AB44" s="38">
        <v>7.1213672477975914E-2</v>
      </c>
    </row>
    <row r="45" spans="1:28">
      <c r="A45" s="16" t="s">
        <v>569</v>
      </c>
      <c r="B45" s="13"/>
      <c r="C45" s="38">
        <f t="shared" si="38"/>
        <v>0.35852478681556782</v>
      </c>
      <c r="D45" s="38">
        <f t="shared" ref="D45:T45" si="41">IF(C22=0,"'-'",(D22-C22)/C22)</f>
        <v>0.32593191244403474</v>
      </c>
      <c r="E45" s="38">
        <f t="shared" si="41"/>
        <v>-5.4601398955558621E-2</v>
      </c>
      <c r="F45" s="38">
        <f t="shared" si="41"/>
        <v>0.17883178605598951</v>
      </c>
      <c r="G45" s="38">
        <f t="shared" si="41"/>
        <v>0.26878369235492661</v>
      </c>
      <c r="H45" s="38">
        <f t="shared" si="41"/>
        <v>0.1011956413114556</v>
      </c>
      <c r="I45" s="38">
        <f t="shared" si="41"/>
        <v>0.19682503151465974</v>
      </c>
      <c r="J45" s="38">
        <f t="shared" si="41"/>
        <v>0.14254985789995689</v>
      </c>
      <c r="K45" s="40">
        <f t="shared" si="41"/>
        <v>0.46906076079655246</v>
      </c>
      <c r="L45" s="40">
        <f t="shared" si="41"/>
        <v>0.1623584138592743</v>
      </c>
      <c r="M45" s="40">
        <f t="shared" si="41"/>
        <v>0.26279420991005481</v>
      </c>
      <c r="N45" s="40">
        <f t="shared" si="41"/>
        <v>0.41011246992731987</v>
      </c>
      <c r="O45" s="40">
        <f t="shared" si="41"/>
        <v>-8.4580807778222855E-2</v>
      </c>
      <c r="P45" s="40">
        <f t="shared" si="41"/>
        <v>0.14182040790177025</v>
      </c>
      <c r="Q45" s="40">
        <f t="shared" si="41"/>
        <v>0.10995821176866813</v>
      </c>
      <c r="R45" s="40">
        <f t="shared" si="41"/>
        <v>0.39398966678492031</v>
      </c>
      <c r="S45" s="40">
        <f t="shared" si="41"/>
        <v>0.12210716845025114</v>
      </c>
      <c r="T45" s="40">
        <f t="shared" si="41"/>
        <v>0.22540674546612241</v>
      </c>
      <c r="U45" s="40">
        <v>0.12833189053960653</v>
      </c>
      <c r="V45" s="40">
        <v>9.934397699570989E-2</v>
      </c>
      <c r="W45" s="90">
        <v>0.27977629038582508</v>
      </c>
      <c r="X45" s="100">
        <v>0.17017193792968746</v>
      </c>
      <c r="Y45" s="107">
        <v>0.13668813871014279</v>
      </c>
      <c r="Z45" s="38">
        <v>0.13975849350625655</v>
      </c>
      <c r="AA45" s="38">
        <v>0.154207931272587</v>
      </c>
      <c r="AB45" s="38">
        <v>0.16950529713742818</v>
      </c>
    </row>
    <row r="46" spans="1:28">
      <c r="A46" s="126" t="s">
        <v>602</v>
      </c>
      <c r="B46" s="13"/>
      <c r="C46" s="38">
        <f t="shared" si="38"/>
        <v>0.41266198341672455</v>
      </c>
      <c r="D46" s="38">
        <f t="shared" ref="D46:T46" si="42">IF(C23=0,"'-'",(D23-C23)/C23)</f>
        <v>0.3717163483477407</v>
      </c>
      <c r="E46" s="38">
        <f t="shared" si="42"/>
        <v>-0.12798799061378086</v>
      </c>
      <c r="F46" s="38">
        <f t="shared" si="42"/>
        <v>0.17027410420714104</v>
      </c>
      <c r="G46" s="38">
        <f t="shared" si="42"/>
        <v>0.2671022463922843</v>
      </c>
      <c r="H46" s="38">
        <f t="shared" si="42"/>
        <v>0.11092544560529011</v>
      </c>
      <c r="I46" s="38">
        <f t="shared" si="42"/>
        <v>0.14086331169689589</v>
      </c>
      <c r="J46" s="38">
        <f t="shared" si="42"/>
        <v>0.13438800327592315</v>
      </c>
      <c r="K46" s="40">
        <f t="shared" si="42"/>
        <v>0.42877728970336354</v>
      </c>
      <c r="L46" s="40">
        <f t="shared" si="42"/>
        <v>0.20001615895740626</v>
      </c>
      <c r="M46" s="40">
        <f t="shared" si="42"/>
        <v>0.14559771061743823</v>
      </c>
      <c r="N46" s="40">
        <f t="shared" si="42"/>
        <v>0.40982699729190269</v>
      </c>
      <c r="O46" s="40">
        <f t="shared" si="42"/>
        <v>-1.5096906747214804E-2</v>
      </c>
      <c r="P46" s="40">
        <f t="shared" si="42"/>
        <v>0.12956863664447868</v>
      </c>
      <c r="Q46" s="40">
        <f t="shared" si="42"/>
        <v>0.10990975986014725</v>
      </c>
      <c r="R46" s="40">
        <f t="shared" si="42"/>
        <v>8.3677309418426993E-2</v>
      </c>
      <c r="S46" s="40">
        <f t="shared" si="42"/>
        <v>9.3793266762473806E-2</v>
      </c>
      <c r="T46" s="40">
        <f t="shared" si="42"/>
        <v>0.22600644130351719</v>
      </c>
      <c r="U46" s="40">
        <v>4.7014004676260553E-2</v>
      </c>
      <c r="V46" s="40">
        <v>1.6905573633271824E-2</v>
      </c>
      <c r="W46" s="90">
        <v>0.19794088670912338</v>
      </c>
      <c r="X46" s="100">
        <v>0.15678416171944975</v>
      </c>
      <c r="Y46" s="107">
        <v>0.13411060566888858</v>
      </c>
      <c r="Z46" s="38">
        <v>0.13573595095142801</v>
      </c>
      <c r="AA46" s="38">
        <v>0.14329358003248377</v>
      </c>
      <c r="AB46" s="38">
        <v>0.15086542234783301</v>
      </c>
    </row>
    <row r="47" spans="1:28">
      <c r="A47" s="130" t="s">
        <v>603</v>
      </c>
      <c r="B47" s="20"/>
      <c r="C47" s="40">
        <f t="shared" si="38"/>
        <v>0.15240211996021541</v>
      </c>
      <c r="D47" s="40">
        <f t="shared" ref="D47:T47" si="43">IF(C24=0,"'-'",(D24-C24)/C24)</f>
        <v>0.1406333539192485</v>
      </c>
      <c r="E47" s="40">
        <f t="shared" si="43"/>
        <v>0.15313383483413259</v>
      </c>
      <c r="F47" s="40">
        <f t="shared" si="43"/>
        <v>0.64491886340006122</v>
      </c>
      <c r="G47" s="40">
        <f t="shared" si="43"/>
        <v>0.31163332330770327</v>
      </c>
      <c r="H47" s="40">
        <f t="shared" si="43"/>
        <v>0.36865834730691099</v>
      </c>
      <c r="I47" s="40">
        <f t="shared" si="43"/>
        <v>0.35512925879441892</v>
      </c>
      <c r="J47" s="40">
        <f t="shared" si="43"/>
        <v>0.1270585296242977</v>
      </c>
      <c r="K47" s="40">
        <f t="shared" si="43"/>
        <v>0.13424438508693073</v>
      </c>
      <c r="L47" s="40">
        <f t="shared" si="43"/>
        <v>0.40613231026935021</v>
      </c>
      <c r="M47" s="40">
        <f t="shared" si="43"/>
        <v>0.72959135247945095</v>
      </c>
      <c r="N47" s="40">
        <f t="shared" si="43"/>
        <v>0.23911297743772625</v>
      </c>
      <c r="O47" s="40">
        <f t="shared" si="43"/>
        <v>-0.56429695185918405</v>
      </c>
      <c r="P47" s="40">
        <f t="shared" si="43"/>
        <v>4.9945781960464411E-2</v>
      </c>
      <c r="Q47" s="40">
        <f t="shared" si="43"/>
        <v>0.92276160222433212</v>
      </c>
      <c r="R47" s="40">
        <f t="shared" si="43"/>
        <v>2.0738747140164686</v>
      </c>
      <c r="S47" s="40">
        <f t="shared" si="43"/>
        <v>0.16219710934661061</v>
      </c>
      <c r="T47" s="40">
        <f t="shared" si="43"/>
        <v>0.13525651716283252</v>
      </c>
      <c r="U47" s="40">
        <v>0.16295412708425067</v>
      </c>
      <c r="V47" s="40">
        <v>0.48760103414111861</v>
      </c>
      <c r="W47" s="90">
        <v>0.61089644133987342</v>
      </c>
      <c r="X47" s="100">
        <v>0.13917424997294772</v>
      </c>
      <c r="Y47" s="107">
        <v>0.107327032659189</v>
      </c>
      <c r="Z47" s="38">
        <v>0.10665096633551349</v>
      </c>
      <c r="AA47" s="38">
        <v>0.11134675960021582</v>
      </c>
      <c r="AB47" s="38">
        <v>0.11606204577705191</v>
      </c>
    </row>
    <row r="48" spans="1:28">
      <c r="A48" s="130" t="s">
        <v>604</v>
      </c>
      <c r="B48" s="20"/>
      <c r="C48" s="40">
        <f t="shared" si="38"/>
        <v>-8.3301931363453943E-2</v>
      </c>
      <c r="D48" s="40">
        <f t="shared" ref="D48:T48" si="44">IF(C25=0,"'-'",(D25-C25)/C25)</f>
        <v>-0.29020728833296511</v>
      </c>
      <c r="E48" s="40">
        <f t="shared" si="44"/>
        <v>2.1950548349004362</v>
      </c>
      <c r="F48" s="40">
        <f t="shared" si="44"/>
        <v>-0.1183953616424509</v>
      </c>
      <c r="G48" s="40">
        <f t="shared" si="44"/>
        <v>0.22553896081981439</v>
      </c>
      <c r="H48" s="40">
        <f t="shared" si="44"/>
        <v>-0.47400599324311488</v>
      </c>
      <c r="I48" s="40">
        <f t="shared" si="44"/>
        <v>1.1624922350722213</v>
      </c>
      <c r="J48" s="40">
        <f t="shared" si="44"/>
        <v>0.31053290977313774</v>
      </c>
      <c r="K48" s="40">
        <f t="shared" si="44"/>
        <v>1.7814846757768787</v>
      </c>
      <c r="L48" s="40">
        <f t="shared" si="44"/>
        <v>-0.32630676580907669</v>
      </c>
      <c r="M48" s="40">
        <f t="shared" si="44"/>
        <v>0.7842654192598647</v>
      </c>
      <c r="N48" s="40">
        <f t="shared" si="44"/>
        <v>0.73777393498471866</v>
      </c>
      <c r="O48" s="40">
        <f t="shared" si="44"/>
        <v>0.12230808982912096</v>
      </c>
      <c r="P48" s="40">
        <f t="shared" si="44"/>
        <v>0.25893045350234556</v>
      </c>
      <c r="Q48" s="40">
        <f t="shared" si="44"/>
        <v>-0.24689519393240261</v>
      </c>
      <c r="R48" s="40">
        <f t="shared" si="44"/>
        <v>0.81098833910973855</v>
      </c>
      <c r="S48" s="40">
        <f t="shared" si="44"/>
        <v>0.17142920164221526</v>
      </c>
      <c r="T48" s="40">
        <f t="shared" si="44"/>
        <v>0.39320514811501761</v>
      </c>
      <c r="U48" s="40">
        <v>0.37155422581285752</v>
      </c>
      <c r="V48" s="40">
        <v>-0.17788930579776871</v>
      </c>
      <c r="W48" s="90">
        <v>-0.22040282399759273</v>
      </c>
      <c r="X48" s="100">
        <v>0.39225960772262652</v>
      </c>
      <c r="Y48" s="107">
        <v>0.26524612152419486</v>
      </c>
      <c r="Z48" s="40">
        <v>0.27129537272074555</v>
      </c>
      <c r="AA48" s="40">
        <v>0.32300005606778687</v>
      </c>
      <c r="AB48" s="40">
        <v>0.36276098877567786</v>
      </c>
    </row>
    <row r="49" spans="1:28">
      <c r="A49" s="2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109"/>
      <c r="Z49" s="109"/>
      <c r="AA49" s="109"/>
      <c r="AB49" s="109"/>
    </row>
    <row r="50" spans="1:28">
      <c r="A50" s="28" t="s">
        <v>573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10"/>
      <c r="Z50" s="110"/>
      <c r="AA50" s="110"/>
      <c r="AB50" s="110"/>
    </row>
    <row r="51" spans="1:28">
      <c r="A51" s="16"/>
      <c r="Q51" s="6"/>
      <c r="R51" s="6"/>
      <c r="S51" s="6"/>
      <c r="T51" s="6"/>
      <c r="U51" s="6"/>
      <c r="V51" s="6"/>
      <c r="W51" s="31"/>
      <c r="X51" s="71"/>
      <c r="Y51" s="113"/>
      <c r="Z51" s="103"/>
      <c r="AA51" s="103"/>
      <c r="AB51" s="103"/>
    </row>
    <row r="52" spans="1:28">
      <c r="A52" s="16" t="s">
        <v>577</v>
      </c>
      <c r="C52" s="11" t="e">
        <f>C11/#REF!</f>
        <v>#REF!</v>
      </c>
      <c r="D52" s="11" t="e">
        <f>D11/#REF!</f>
        <v>#REF!</v>
      </c>
      <c r="E52" s="11" t="e">
        <f>E11/#REF!</f>
        <v>#REF!</v>
      </c>
      <c r="F52" s="11" t="e">
        <f>F11/#REF!</f>
        <v>#REF!</v>
      </c>
      <c r="G52" s="11" t="e">
        <f>G11/#REF!</f>
        <v>#REF!</v>
      </c>
      <c r="H52" s="11" t="e">
        <f>H11/#REF!</f>
        <v>#REF!</v>
      </c>
      <c r="I52" s="11" t="e">
        <f>I11/#REF!</f>
        <v>#REF!</v>
      </c>
      <c r="J52" s="11" t="e">
        <f>J11/#REF!</f>
        <v>#REF!</v>
      </c>
      <c r="K52" s="11" t="e">
        <f>K11/#REF!</f>
        <v>#REF!</v>
      </c>
      <c r="L52" s="11" t="e">
        <f>L11/#REF!</f>
        <v>#REF!</v>
      </c>
      <c r="M52" s="11" t="e">
        <f>M11/#REF!</f>
        <v>#REF!</v>
      </c>
      <c r="N52" s="27" t="e">
        <f>N11/#REF!</f>
        <v>#REF!</v>
      </c>
      <c r="O52" s="27" t="e">
        <f>O11/#REF!</f>
        <v>#REF!</v>
      </c>
      <c r="P52" s="27" t="e">
        <f>P11/#REF!</f>
        <v>#REF!</v>
      </c>
      <c r="Q52" s="27" t="e">
        <f>Q11/#REF!</f>
        <v>#REF!</v>
      </c>
      <c r="R52" s="27" t="e">
        <f>R11/#REF!</f>
        <v>#REF!</v>
      </c>
      <c r="S52" s="27" t="e">
        <f>S11/#REF!</f>
        <v>#REF!</v>
      </c>
      <c r="T52" s="27" t="e">
        <f>T11/#REF!</f>
        <v>#REF!</v>
      </c>
      <c r="U52" s="27">
        <v>0.15656937219531392</v>
      </c>
      <c r="V52" s="27">
        <v>0.17361402153805464</v>
      </c>
      <c r="W52" s="32">
        <v>0.19880499237194665</v>
      </c>
      <c r="X52" s="93">
        <v>0.18835772362766481</v>
      </c>
      <c r="Y52" s="59">
        <v>0.19397619534115404</v>
      </c>
      <c r="Z52" s="11">
        <v>0.19941104510648391</v>
      </c>
      <c r="AA52" s="11">
        <v>0.20371144107802966</v>
      </c>
      <c r="AB52" s="11">
        <v>0.20685169391556366</v>
      </c>
    </row>
    <row r="53" spans="1:28">
      <c r="A53" s="126" t="s">
        <v>578</v>
      </c>
      <c r="C53" s="11" t="e">
        <f>C12/#REF!</f>
        <v>#REF!</v>
      </c>
      <c r="D53" s="11" t="e">
        <f>D12/#REF!</f>
        <v>#REF!</v>
      </c>
      <c r="E53" s="11" t="e">
        <f>E12/#REF!</f>
        <v>#REF!</v>
      </c>
      <c r="F53" s="11" t="e">
        <f>F12/#REF!</f>
        <v>#REF!</v>
      </c>
      <c r="G53" s="11" t="e">
        <f>G12/#REF!</f>
        <v>#REF!</v>
      </c>
      <c r="H53" s="11" t="e">
        <f>H12/#REF!</f>
        <v>#REF!</v>
      </c>
      <c r="I53" s="11" t="e">
        <f>I12/#REF!</f>
        <v>#REF!</v>
      </c>
      <c r="J53" s="11" t="e">
        <f>J12/#REF!</f>
        <v>#REF!</v>
      </c>
      <c r="K53" s="11" t="e">
        <f>K12/#REF!</f>
        <v>#REF!</v>
      </c>
      <c r="L53" s="11" t="e">
        <f>L12/#REF!</f>
        <v>#REF!</v>
      </c>
      <c r="M53" s="11" t="e">
        <f>M12/#REF!</f>
        <v>#REF!</v>
      </c>
      <c r="N53" s="27" t="e">
        <f>N12/#REF!</f>
        <v>#REF!</v>
      </c>
      <c r="O53" s="27" t="e">
        <f>O12/#REF!</f>
        <v>#REF!</v>
      </c>
      <c r="P53" s="27" t="e">
        <f>P12/#REF!</f>
        <v>#REF!</v>
      </c>
      <c r="Q53" s="27" t="e">
        <f>Q12/#REF!</f>
        <v>#REF!</v>
      </c>
      <c r="R53" s="27" t="e">
        <f>R12/#REF!</f>
        <v>#REF!</v>
      </c>
      <c r="S53" s="27" t="e">
        <f>S12/#REF!</f>
        <v>#REF!</v>
      </c>
      <c r="T53" s="27" t="e">
        <f>T12/#REF!</f>
        <v>#REF!</v>
      </c>
      <c r="U53" s="27">
        <v>0.1726523460292885</v>
      </c>
      <c r="V53" s="27">
        <v>0.19020763708369937</v>
      </c>
      <c r="W53" s="32">
        <v>0.21440625455268056</v>
      </c>
      <c r="X53" s="93">
        <v>0.2057339706653564</v>
      </c>
      <c r="Y53" s="59">
        <v>0.20923859420246668</v>
      </c>
      <c r="Z53" s="11">
        <v>0.21281768144964008</v>
      </c>
      <c r="AA53" s="11">
        <v>0.21543214874051747</v>
      </c>
      <c r="AB53" s="11">
        <v>0.21705014897512365</v>
      </c>
    </row>
    <row r="54" spans="1:28">
      <c r="A54" s="68" t="s">
        <v>596</v>
      </c>
      <c r="C54" s="11" t="e">
        <f>C13/#REF!</f>
        <v>#REF!</v>
      </c>
      <c r="D54" s="11" t="e">
        <f>D13/#REF!</f>
        <v>#REF!</v>
      </c>
      <c r="E54" s="11" t="e">
        <f>E13/#REF!</f>
        <v>#REF!</v>
      </c>
      <c r="F54" s="11" t="e">
        <f>F13/#REF!</f>
        <v>#REF!</v>
      </c>
      <c r="G54" s="11" t="e">
        <f>G13/#REF!</f>
        <v>#REF!</v>
      </c>
      <c r="H54" s="11" t="e">
        <f>H13/#REF!</f>
        <v>#REF!</v>
      </c>
      <c r="I54" s="11" t="e">
        <f>I13/#REF!</f>
        <v>#REF!</v>
      </c>
      <c r="J54" s="11" t="e">
        <f>J13/#REF!</f>
        <v>#REF!</v>
      </c>
      <c r="K54" s="11" t="e">
        <f>K13/#REF!</f>
        <v>#REF!</v>
      </c>
      <c r="L54" s="11" t="e">
        <f>L13/#REF!</f>
        <v>#REF!</v>
      </c>
      <c r="M54" s="11" t="e">
        <f>M13/#REF!</f>
        <v>#REF!</v>
      </c>
      <c r="N54" s="27" t="e">
        <f>N13/#REF!</f>
        <v>#REF!</v>
      </c>
      <c r="O54" s="27" t="e">
        <f>O13/#REF!</f>
        <v>#REF!</v>
      </c>
      <c r="P54" s="27" t="e">
        <f>P13/#REF!</f>
        <v>#REF!</v>
      </c>
      <c r="Q54" s="27" t="e">
        <f>Q13/#REF!</f>
        <v>#REF!</v>
      </c>
      <c r="R54" s="27" t="e">
        <f>R13/#REF!</f>
        <v>#REF!</v>
      </c>
      <c r="S54" s="27" t="e">
        <f>S13/#REF!</f>
        <v>#REF!</v>
      </c>
      <c r="T54" s="27" t="e">
        <f>T13/#REF!</f>
        <v>#REF!</v>
      </c>
      <c r="U54" s="27">
        <v>0.17255507704879361</v>
      </c>
      <c r="V54" s="27">
        <v>0.19010484653399046</v>
      </c>
      <c r="W54" s="32">
        <v>0.21440122746126214</v>
      </c>
      <c r="X54" s="93">
        <v>0.20572895911359962</v>
      </c>
      <c r="Y54" s="59">
        <v>0.20923358265162842</v>
      </c>
      <c r="Z54" s="11">
        <v>0.21281266989864042</v>
      </c>
      <c r="AA54" s="11">
        <v>0.21542713718955842</v>
      </c>
      <c r="AB54" s="11">
        <v>0.21704513742357559</v>
      </c>
    </row>
    <row r="55" spans="1:28">
      <c r="A55" s="68" t="s">
        <v>597</v>
      </c>
      <c r="C55" s="11" t="e">
        <f>C14/#REF!</f>
        <v>#REF!</v>
      </c>
      <c r="D55" s="11" t="e">
        <f>D14/#REF!</f>
        <v>#REF!</v>
      </c>
      <c r="E55" s="11" t="e">
        <f>E14/#REF!</f>
        <v>#REF!</v>
      </c>
      <c r="F55" s="11" t="e">
        <f>F14/#REF!</f>
        <v>#REF!</v>
      </c>
      <c r="G55" s="11" t="e">
        <f>G14/#REF!</f>
        <v>#REF!</v>
      </c>
      <c r="H55" s="11" t="e">
        <f>H14/#REF!</f>
        <v>#REF!</v>
      </c>
      <c r="I55" s="11" t="e">
        <f>I14/#REF!</f>
        <v>#REF!</v>
      </c>
      <c r="J55" s="11" t="e">
        <f>J14/#REF!</f>
        <v>#REF!</v>
      </c>
      <c r="K55" s="11" t="e">
        <f>K14/#REF!</f>
        <v>#REF!</v>
      </c>
      <c r="L55" s="11" t="e">
        <f>L14/#REF!</f>
        <v>#REF!</v>
      </c>
      <c r="M55" s="11" t="e">
        <f>M14/#REF!</f>
        <v>#REF!</v>
      </c>
      <c r="N55" s="27" t="e">
        <f>N14/#REF!</f>
        <v>#REF!</v>
      </c>
      <c r="O55" s="27" t="e">
        <f>O14/#REF!</f>
        <v>#REF!</v>
      </c>
      <c r="P55" s="27" t="e">
        <f>P14/#REF!</f>
        <v>#REF!</v>
      </c>
      <c r="Q55" s="27" t="e">
        <f>Q14/#REF!</f>
        <v>#REF!</v>
      </c>
      <c r="R55" s="27" t="e">
        <f>R14/#REF!</f>
        <v>#REF!</v>
      </c>
      <c r="S55" s="27" t="e">
        <f>S14/#REF!</f>
        <v>#REF!</v>
      </c>
      <c r="T55" s="27" t="e">
        <f>T14/#REF!</f>
        <v>#REF!</v>
      </c>
      <c r="U55" s="27">
        <v>9.7268980494909593E-5</v>
      </c>
      <c r="V55" s="27">
        <v>1.0279054970891883E-4</v>
      </c>
      <c r="W55" s="32">
        <v>5.027091418402702E-6</v>
      </c>
      <c r="X55" s="93">
        <v>5.0115517567589266E-6</v>
      </c>
      <c r="Y55" s="59">
        <v>5.0115508382660083E-6</v>
      </c>
      <c r="Z55" s="11">
        <v>5.0115509996608697E-6</v>
      </c>
      <c r="AA55" s="11">
        <v>5.0115509590414369E-6</v>
      </c>
      <c r="AB55" s="11">
        <v>5.01155154804727E-6</v>
      </c>
    </row>
    <row r="56" spans="1:28">
      <c r="A56" s="126" t="s">
        <v>579</v>
      </c>
      <c r="C56" s="11" t="e">
        <f>C15/#REF!</f>
        <v>#REF!</v>
      </c>
      <c r="D56" s="11" t="e">
        <f>D15/#REF!</f>
        <v>#REF!</v>
      </c>
      <c r="E56" s="11" t="e">
        <f>E15/#REF!</f>
        <v>#REF!</v>
      </c>
      <c r="F56" s="11" t="e">
        <f>F15/#REF!</f>
        <v>#REF!</v>
      </c>
      <c r="G56" s="11" t="e">
        <f>G15/#REF!</f>
        <v>#REF!</v>
      </c>
      <c r="H56" s="11" t="e">
        <f>H15/#REF!</f>
        <v>#REF!</v>
      </c>
      <c r="I56" s="11" t="e">
        <f>I15/#REF!</f>
        <v>#REF!</v>
      </c>
      <c r="J56" s="11" t="e">
        <f>J15/#REF!</f>
        <v>#REF!</v>
      </c>
      <c r="K56" s="11" t="e">
        <f>K15/#REF!</f>
        <v>#REF!</v>
      </c>
      <c r="L56" s="11" t="e">
        <f>L15/#REF!</f>
        <v>#REF!</v>
      </c>
      <c r="M56" s="11" t="e">
        <f>M15/#REF!</f>
        <v>#REF!</v>
      </c>
      <c r="N56" s="27" t="e">
        <f>N15/#REF!</f>
        <v>#REF!</v>
      </c>
      <c r="O56" s="27" t="e">
        <f>O15/#REF!</f>
        <v>#REF!</v>
      </c>
      <c r="P56" s="27" t="e">
        <f>P15/#REF!</f>
        <v>#REF!</v>
      </c>
      <c r="Q56" s="27" t="e">
        <f>Q15/#REF!</f>
        <v>#REF!</v>
      </c>
      <c r="R56" s="27" t="e">
        <f>R15/#REF!</f>
        <v>#REF!</v>
      </c>
      <c r="S56" s="27" t="e">
        <f>S15/#REF!</f>
        <v>#REF!</v>
      </c>
      <c r="T56" s="27" t="e">
        <f>T15/#REF!</f>
        <v>#REF!</v>
      </c>
      <c r="U56" s="27">
        <v>1.6082973833974591E-2</v>
      </c>
      <c r="V56" s="27">
        <v>1.6593615545644747E-2</v>
      </c>
      <c r="W56" s="32">
        <v>1.5601262180733901E-2</v>
      </c>
      <c r="X56" s="93">
        <v>1.7376247037691563E-2</v>
      </c>
      <c r="Y56" s="59">
        <v>1.5262398861312627E-2</v>
      </c>
      <c r="Z56" s="11">
        <v>1.3406636343156185E-2</v>
      </c>
      <c r="AA56" s="11">
        <v>1.1720707662487775E-2</v>
      </c>
      <c r="AB56" s="11">
        <v>1.0198455059559989E-2</v>
      </c>
    </row>
    <row r="57" spans="1:28">
      <c r="A57" s="16" t="s">
        <v>580</v>
      </c>
      <c r="C57" s="11" t="e">
        <f>C16/#REF!</f>
        <v>#REF!</v>
      </c>
      <c r="D57" s="11" t="e">
        <f>D16/#REF!</f>
        <v>#REF!</v>
      </c>
      <c r="E57" s="11" t="e">
        <f>E16/#REF!</f>
        <v>#REF!</v>
      </c>
      <c r="F57" s="11" t="e">
        <f>F16/#REF!</f>
        <v>#REF!</v>
      </c>
      <c r="G57" s="11" t="e">
        <f>G16/#REF!</f>
        <v>#REF!</v>
      </c>
      <c r="H57" s="11" t="e">
        <f>H16/#REF!</f>
        <v>#REF!</v>
      </c>
      <c r="I57" s="11" t="e">
        <f>I16/#REF!</f>
        <v>#REF!</v>
      </c>
      <c r="J57" s="11" t="e">
        <f>J16/#REF!</f>
        <v>#REF!</v>
      </c>
      <c r="K57" s="11" t="e">
        <f>K16/#REF!</f>
        <v>#REF!</v>
      </c>
      <c r="L57" s="11" t="e">
        <f>L16/#REF!</f>
        <v>#REF!</v>
      </c>
      <c r="M57" s="11" t="e">
        <f>M16/#REF!</f>
        <v>#REF!</v>
      </c>
      <c r="N57" s="27" t="e">
        <f>N16/#REF!</f>
        <v>#REF!</v>
      </c>
      <c r="O57" s="27" t="e">
        <f>O16/#REF!</f>
        <v>#REF!</v>
      </c>
      <c r="P57" s="27" t="e">
        <f>P16/#REF!</f>
        <v>#REF!</v>
      </c>
      <c r="Q57" s="27" t="e">
        <f>Q16/#REF!</f>
        <v>#REF!</v>
      </c>
      <c r="R57" s="27" t="e">
        <f>R16/#REF!</f>
        <v>#REF!</v>
      </c>
      <c r="S57" s="27" t="e">
        <f>S16/#REF!</f>
        <v>#REF!</v>
      </c>
      <c r="T57" s="27" t="e">
        <f>T16/#REF!</f>
        <v>#REF!</v>
      </c>
      <c r="U57" s="27">
        <v>-2.1633480298774441E-3</v>
      </c>
      <c r="V57" s="27">
        <v>-1.7793786386251703E-2</v>
      </c>
      <c r="W57" s="32">
        <v>-1.2709678929359092E-2</v>
      </c>
      <c r="X57" s="93">
        <v>9.1647437728815378E-3</v>
      </c>
      <c r="Y57" s="59">
        <v>1.361125140394495E-2</v>
      </c>
      <c r="Z57" s="11">
        <v>1.9358731631918868E-2</v>
      </c>
      <c r="AA57" s="11">
        <v>2.8659468433173574E-2</v>
      </c>
      <c r="AB57" s="11">
        <v>4.2057465342906893E-2</v>
      </c>
    </row>
    <row r="58" spans="1:28">
      <c r="A58" s="126" t="s">
        <v>581</v>
      </c>
      <c r="C58" s="11" t="e">
        <f>C17/#REF!</f>
        <v>#REF!</v>
      </c>
      <c r="D58" s="11" t="e">
        <f>D17/#REF!</f>
        <v>#REF!</v>
      </c>
      <c r="E58" s="11" t="e">
        <f>E17/#REF!</f>
        <v>#REF!</v>
      </c>
      <c r="F58" s="11" t="e">
        <f>F17/#REF!</f>
        <v>#REF!</v>
      </c>
      <c r="G58" s="11" t="e">
        <f>G17/#REF!</f>
        <v>#REF!</v>
      </c>
      <c r="H58" s="11" t="e">
        <f>H17/#REF!</f>
        <v>#REF!</v>
      </c>
      <c r="I58" s="11" t="e">
        <f>I17/#REF!</f>
        <v>#REF!</v>
      </c>
      <c r="J58" s="11" t="e">
        <f>J17/#REF!</f>
        <v>#REF!</v>
      </c>
      <c r="K58" s="11" t="e">
        <f>K17/#REF!</f>
        <v>#REF!</v>
      </c>
      <c r="L58" s="11" t="e">
        <f>L17/#REF!</f>
        <v>#REF!</v>
      </c>
      <c r="M58" s="11" t="e">
        <f>M17/#REF!</f>
        <v>#REF!</v>
      </c>
      <c r="N58" s="27" t="e">
        <f>N17/#REF!</f>
        <v>#REF!</v>
      </c>
      <c r="O58" s="27" t="e">
        <f>O17/#REF!</f>
        <v>#REF!</v>
      </c>
      <c r="P58" s="27" t="e">
        <f>P17/#REF!</f>
        <v>#REF!</v>
      </c>
      <c r="Q58" s="27" t="e">
        <f>Q17/#REF!</f>
        <v>#REF!</v>
      </c>
      <c r="R58" s="27" t="e">
        <f>R17/#REF!</f>
        <v>#REF!</v>
      </c>
      <c r="S58" s="27" t="e">
        <f>S17/#REF!</f>
        <v>#REF!</v>
      </c>
      <c r="T58" s="27" t="e">
        <f>T17/#REF!</f>
        <v>#REF!</v>
      </c>
      <c r="U58" s="27">
        <v>-2.2748311730100969E-3</v>
      </c>
      <c r="V58" s="27">
        <v>-1.1050432722925267E-2</v>
      </c>
      <c r="W58" s="32">
        <v>-1.449588744173687E-2</v>
      </c>
      <c r="X58" s="93">
        <v>-1.0162997668217511E-2</v>
      </c>
      <c r="Y58" s="59">
        <v>-1.1787062563308909E-2</v>
      </c>
      <c r="Z58" s="11">
        <v>-1.1240627360407551E-2</v>
      </c>
      <c r="AA58" s="11">
        <v>-1.4014196181298783E-2</v>
      </c>
      <c r="AB58" s="11">
        <v>-1.3527338055471133E-2</v>
      </c>
    </row>
    <row r="59" spans="1:28">
      <c r="A59" s="68" t="s">
        <v>598</v>
      </c>
      <c r="C59" s="11" t="e">
        <f>C18/#REF!</f>
        <v>#REF!</v>
      </c>
      <c r="D59" s="11" t="e">
        <f>D18/#REF!</f>
        <v>#REF!</v>
      </c>
      <c r="E59" s="11" t="e">
        <f>E18/#REF!</f>
        <v>#REF!</v>
      </c>
      <c r="F59" s="11" t="e">
        <f>F18/#REF!</f>
        <v>#REF!</v>
      </c>
      <c r="G59" s="11" t="e">
        <f>G18/#REF!</f>
        <v>#REF!</v>
      </c>
      <c r="H59" s="11" t="e">
        <f>H18/#REF!</f>
        <v>#REF!</v>
      </c>
      <c r="I59" s="11" t="e">
        <f>I18/#REF!</f>
        <v>#REF!</v>
      </c>
      <c r="J59" s="11" t="e">
        <f>J18/#REF!</f>
        <v>#REF!</v>
      </c>
      <c r="K59" s="11" t="e">
        <f>K18/#REF!</f>
        <v>#REF!</v>
      </c>
      <c r="L59" s="11" t="e">
        <f>L18/#REF!</f>
        <v>#REF!</v>
      </c>
      <c r="M59" s="11" t="e">
        <f>M18/#REF!</f>
        <v>#REF!</v>
      </c>
      <c r="N59" s="27" t="e">
        <f>N18/#REF!</f>
        <v>#REF!</v>
      </c>
      <c r="O59" s="27" t="e">
        <f>O18/#REF!</f>
        <v>#REF!</v>
      </c>
      <c r="P59" s="27" t="e">
        <f>P18/#REF!</f>
        <v>#REF!</v>
      </c>
      <c r="Q59" s="27" t="e">
        <f>Q18/#REF!</f>
        <v>#REF!</v>
      </c>
      <c r="R59" s="27" t="e">
        <f>R18/#REF!</f>
        <v>#REF!</v>
      </c>
      <c r="S59" s="27" t="e">
        <f>S18/#REF!</f>
        <v>#REF!</v>
      </c>
      <c r="T59" s="27" t="e">
        <f>T18/#REF!</f>
        <v>#REF!</v>
      </c>
      <c r="U59" s="27">
        <v>1.7894137453249349E-2</v>
      </c>
      <c r="V59" s="27">
        <v>1.5822912567193887E-2</v>
      </c>
      <c r="W59" s="32">
        <v>1.4826108267283103E-2</v>
      </c>
      <c r="X59" s="93">
        <v>1.2515091759657995E-2</v>
      </c>
      <c r="Y59" s="59">
        <v>1.0708588358841982E-2</v>
      </c>
      <c r="Z59" s="11">
        <v>9.1040262670675706E-3</v>
      </c>
      <c r="AA59" s="11">
        <v>7.6440879435635588E-3</v>
      </c>
      <c r="AB59" s="11">
        <v>6.329097026223314E-3</v>
      </c>
    </row>
    <row r="60" spans="1:28">
      <c r="A60" s="68" t="s">
        <v>599</v>
      </c>
      <c r="C60" s="11" t="e">
        <f>C19/#REF!</f>
        <v>#REF!</v>
      </c>
      <c r="D60" s="11" t="e">
        <f>D19/#REF!</f>
        <v>#REF!</v>
      </c>
      <c r="E60" s="11" t="e">
        <f>E19/#REF!</f>
        <v>#REF!</v>
      </c>
      <c r="F60" s="11" t="e">
        <f>F19/#REF!</f>
        <v>#REF!</v>
      </c>
      <c r="G60" s="11" t="e">
        <f>G19/#REF!</f>
        <v>#REF!</v>
      </c>
      <c r="H60" s="11" t="e">
        <f>H19/#REF!</f>
        <v>#REF!</v>
      </c>
      <c r="I60" s="11" t="e">
        <f>I19/#REF!</f>
        <v>#REF!</v>
      </c>
      <c r="J60" s="11" t="e">
        <f>J19/#REF!</f>
        <v>#REF!</v>
      </c>
      <c r="K60" s="11" t="e">
        <f>K19/#REF!</f>
        <v>#REF!</v>
      </c>
      <c r="L60" s="11" t="e">
        <f>L19/#REF!</f>
        <v>#REF!</v>
      </c>
      <c r="M60" s="11" t="e">
        <f>M19/#REF!</f>
        <v>#REF!</v>
      </c>
      <c r="N60" s="27" t="e">
        <f>N19/#REF!</f>
        <v>#REF!</v>
      </c>
      <c r="O60" s="27" t="e">
        <f>O19/#REF!</f>
        <v>#REF!</v>
      </c>
      <c r="P60" s="27" t="e">
        <f>P19/#REF!</f>
        <v>#REF!</v>
      </c>
      <c r="Q60" s="27" t="e">
        <f>Q19/#REF!</f>
        <v>#REF!</v>
      </c>
      <c r="R60" s="27" t="e">
        <f>R19/#REF!</f>
        <v>#REF!</v>
      </c>
      <c r="S60" s="27" t="e">
        <f>S19/#REF!</f>
        <v>#REF!</v>
      </c>
      <c r="T60" s="27" t="e">
        <f>T19/#REF!</f>
        <v>#REF!</v>
      </c>
      <c r="U60" s="27">
        <v>2.0168968626259446E-2</v>
      </c>
      <c r="V60" s="27">
        <v>2.6873345290119154E-2</v>
      </c>
      <c r="W60" s="32">
        <v>2.9321995709019971E-2</v>
      </c>
      <c r="X60" s="93">
        <v>2.2678089427875504E-2</v>
      </c>
      <c r="Y60" s="59">
        <v>2.2495650922150893E-2</v>
      </c>
      <c r="Z60" s="11">
        <v>2.0344653627475121E-2</v>
      </c>
      <c r="AA60" s="11">
        <v>2.1658284124862343E-2</v>
      </c>
      <c r="AB60" s="11">
        <v>1.9856435081694448E-2</v>
      </c>
    </row>
    <row r="61" spans="1:28">
      <c r="A61" s="126" t="s">
        <v>600</v>
      </c>
      <c r="C61" s="11" t="e">
        <f>C20/#REF!</f>
        <v>#REF!</v>
      </c>
      <c r="D61" s="11" t="e">
        <f>D20/#REF!</f>
        <v>#REF!</v>
      </c>
      <c r="E61" s="11" t="e">
        <f>E20/#REF!</f>
        <v>#REF!</v>
      </c>
      <c r="F61" s="11" t="e">
        <f>F20/#REF!</f>
        <v>#REF!</v>
      </c>
      <c r="G61" s="11" t="e">
        <f>G20/#REF!</f>
        <v>#REF!</v>
      </c>
      <c r="H61" s="11" t="e">
        <f>H20/#REF!</f>
        <v>#REF!</v>
      </c>
      <c r="I61" s="11" t="e">
        <f>I20/#REF!</f>
        <v>#REF!</v>
      </c>
      <c r="J61" s="11" t="e">
        <f>J20/#REF!</f>
        <v>#REF!</v>
      </c>
      <c r="K61" s="11" t="e">
        <f>K20/#REF!</f>
        <v>#REF!</v>
      </c>
      <c r="L61" s="11" t="e">
        <f>L20/#REF!</f>
        <v>#REF!</v>
      </c>
      <c r="M61" s="11" t="e">
        <f>M20/#REF!</f>
        <v>#REF!</v>
      </c>
      <c r="N61" s="27" t="e">
        <f>N20/#REF!</f>
        <v>#REF!</v>
      </c>
      <c r="O61" s="27" t="e">
        <f>O20/#REF!</f>
        <v>#REF!</v>
      </c>
      <c r="P61" s="27" t="e">
        <f>P20/#REF!</f>
        <v>#REF!</v>
      </c>
      <c r="Q61" s="27" t="e">
        <f>Q20/#REF!</f>
        <v>#REF!</v>
      </c>
      <c r="R61" s="27" t="e">
        <f>R20/#REF!</f>
        <v>#REF!</v>
      </c>
      <c r="S61" s="27" t="e">
        <f>S20/#REF!</f>
        <v>#REF!</v>
      </c>
      <c r="T61" s="27" t="e">
        <f>T20/#REF!</f>
        <v>#REF!</v>
      </c>
      <c r="U61" s="27">
        <v>7.2607285572194912E-3</v>
      </c>
      <c r="V61" s="27">
        <v>2.2463908487283392E-2</v>
      </c>
      <c r="W61" s="32">
        <v>4.5809323018037654E-2</v>
      </c>
      <c r="X61" s="93">
        <v>5.1257498699337822E-2</v>
      </c>
      <c r="Y61" s="59">
        <v>5.6919852533932551E-2</v>
      </c>
      <c r="Z61" s="11">
        <v>6.1745492799430993E-2</v>
      </c>
      <c r="AA61" s="11">
        <v>7.3336185649817101E-2</v>
      </c>
      <c r="AB61" s="11">
        <v>8.5669171446846645E-2</v>
      </c>
    </row>
    <row r="62" spans="1:28">
      <c r="A62" s="126" t="s">
        <v>601</v>
      </c>
      <c r="C62" s="11" t="e">
        <f>C21/#REF!</f>
        <v>#REF!</v>
      </c>
      <c r="D62" s="11" t="e">
        <f>D21/#REF!</f>
        <v>#REF!</v>
      </c>
      <c r="E62" s="11" t="e">
        <f>E21/#REF!</f>
        <v>#REF!</v>
      </c>
      <c r="F62" s="11" t="e">
        <f>F21/#REF!</f>
        <v>#REF!</v>
      </c>
      <c r="G62" s="11" t="e">
        <f>G21/#REF!</f>
        <v>#REF!</v>
      </c>
      <c r="H62" s="11" t="e">
        <f>H21/#REF!</f>
        <v>#REF!</v>
      </c>
      <c r="I62" s="11" t="e">
        <f>I21/#REF!</f>
        <v>#REF!</v>
      </c>
      <c r="J62" s="11" t="e">
        <f>J21/#REF!</f>
        <v>#REF!</v>
      </c>
      <c r="K62" s="11" t="e">
        <f>K21/#REF!</f>
        <v>#REF!</v>
      </c>
      <c r="L62" s="11" t="e">
        <f>L21/#REF!</f>
        <v>#REF!</v>
      </c>
      <c r="M62" s="11" t="e">
        <f>M21/#REF!</f>
        <v>#REF!</v>
      </c>
      <c r="N62" s="27" t="e">
        <f>N21/#REF!</f>
        <v>#REF!</v>
      </c>
      <c r="O62" s="27" t="e">
        <f>O21/#REF!</f>
        <v>#REF!</v>
      </c>
      <c r="P62" s="27" t="e">
        <f>P21/#REF!</f>
        <v>#REF!</v>
      </c>
      <c r="Q62" s="27" t="e">
        <f>Q21/#REF!</f>
        <v>#REF!</v>
      </c>
      <c r="R62" s="27" t="e">
        <f>R21/#REF!</f>
        <v>#REF!</v>
      </c>
      <c r="S62" s="27" t="e">
        <f>S21/#REF!</f>
        <v>#REF!</v>
      </c>
      <c r="T62" s="27" t="e">
        <f>T21/#REF!</f>
        <v>#REF!</v>
      </c>
      <c r="U62" s="27">
        <v>-7.149245414086838E-3</v>
      </c>
      <c r="V62" s="27">
        <v>-2.9207262150609828E-2</v>
      </c>
      <c r="W62" s="32">
        <v>-4.4023114505659877E-2</v>
      </c>
      <c r="X62" s="93">
        <v>-3.1929757258238774E-2</v>
      </c>
      <c r="Y62" s="59">
        <v>-3.1521538566678692E-2</v>
      </c>
      <c r="Z62" s="11">
        <v>-3.1146133807104574E-2</v>
      </c>
      <c r="AA62" s="11">
        <v>-3.0662521035344746E-2</v>
      </c>
      <c r="AB62" s="11">
        <v>-3.0084368048468618E-2</v>
      </c>
    </row>
    <row r="63" spans="1:28">
      <c r="A63" s="16" t="s">
        <v>569</v>
      </c>
      <c r="C63" s="11" t="e">
        <f>C22/#REF!</f>
        <v>#REF!</v>
      </c>
      <c r="D63" s="11" t="e">
        <f>D22/#REF!</f>
        <v>#REF!</v>
      </c>
      <c r="E63" s="11" t="e">
        <f>E22/#REF!</f>
        <v>#REF!</v>
      </c>
      <c r="F63" s="11" t="e">
        <f>F22/#REF!</f>
        <v>#REF!</v>
      </c>
      <c r="G63" s="11" t="e">
        <f>G22/#REF!</f>
        <v>#REF!</v>
      </c>
      <c r="H63" s="11" t="e">
        <f>H22/#REF!</f>
        <v>#REF!</v>
      </c>
      <c r="I63" s="11" t="e">
        <f>I22/#REF!</f>
        <v>#REF!</v>
      </c>
      <c r="J63" s="11" t="e">
        <f>J22/#REF!</f>
        <v>#REF!</v>
      </c>
      <c r="K63" s="11" t="e">
        <f>K22/#REF!</f>
        <v>#REF!</v>
      </c>
      <c r="L63" s="11" t="e">
        <f>L22/#REF!</f>
        <v>#REF!</v>
      </c>
      <c r="M63" s="11" t="e">
        <f>M22/#REF!</f>
        <v>#REF!</v>
      </c>
      <c r="N63" s="27" t="e">
        <f>N22/#REF!</f>
        <v>#REF!</v>
      </c>
      <c r="O63" s="27" t="e">
        <f>O22/#REF!</f>
        <v>#REF!</v>
      </c>
      <c r="P63" s="27" t="e">
        <f>P22/#REF!</f>
        <v>#REF!</v>
      </c>
      <c r="Q63" s="27" t="e">
        <f>Q22/#REF!</f>
        <v>#REF!</v>
      </c>
      <c r="R63" s="27" t="e">
        <f>R22/#REF!</f>
        <v>#REF!</v>
      </c>
      <c r="S63" s="27" t="e">
        <f>S22/#REF!</f>
        <v>#REF!</v>
      </c>
      <c r="T63" s="27" t="e">
        <f>T22/#REF!</f>
        <v>#REF!</v>
      </c>
      <c r="U63" s="27">
        <v>0.15440602416543647</v>
      </c>
      <c r="V63" s="27">
        <v>0.15582023515180293</v>
      </c>
      <c r="W63" s="32">
        <v>0.18609531344258756</v>
      </c>
      <c r="X63" s="93">
        <v>0.19752246740054635</v>
      </c>
      <c r="Y63" s="59">
        <v>0.20758744674509902</v>
      </c>
      <c r="Z63" s="11">
        <v>0.21876977673840278</v>
      </c>
      <c r="AA63" s="11">
        <v>0.23237090951120323</v>
      </c>
      <c r="AB63" s="11">
        <v>0.24890915925847054</v>
      </c>
    </row>
    <row r="64" spans="1:28">
      <c r="A64" s="126" t="s">
        <v>602</v>
      </c>
      <c r="C64" s="11" t="e">
        <f>C23/#REF!</f>
        <v>#REF!</v>
      </c>
      <c r="D64" s="11" t="e">
        <f>D23/#REF!</f>
        <v>#REF!</v>
      </c>
      <c r="E64" s="11" t="e">
        <f>E23/#REF!</f>
        <v>#REF!</v>
      </c>
      <c r="F64" s="11" t="e">
        <f>F23/#REF!</f>
        <v>#REF!</v>
      </c>
      <c r="G64" s="11" t="e">
        <f>G23/#REF!</f>
        <v>#REF!</v>
      </c>
      <c r="H64" s="11" t="e">
        <f>H23/#REF!</f>
        <v>#REF!</v>
      </c>
      <c r="I64" s="11" t="e">
        <f>I23/#REF!</f>
        <v>#REF!</v>
      </c>
      <c r="J64" s="11" t="e">
        <f>J23/#REF!</f>
        <v>#REF!</v>
      </c>
      <c r="K64" s="11" t="e">
        <f>K23/#REF!</f>
        <v>#REF!</v>
      </c>
      <c r="L64" s="11" t="e">
        <f>L23/#REF!</f>
        <v>#REF!</v>
      </c>
      <c r="M64" s="11" t="e">
        <f>M23/#REF!</f>
        <v>#REF!</v>
      </c>
      <c r="N64" s="27" t="e">
        <f>N23/#REF!</f>
        <v>#REF!</v>
      </c>
      <c r="O64" s="27" t="e">
        <f>O23/#REF!</f>
        <v>#REF!</v>
      </c>
      <c r="P64" s="27" t="e">
        <f>P23/#REF!</f>
        <v>#REF!</v>
      </c>
      <c r="Q64" s="27" t="e">
        <f>Q23/#REF!</f>
        <v>#REF!</v>
      </c>
      <c r="R64" s="27" t="e">
        <f>R23/#REF!</f>
        <v>#REF!</v>
      </c>
      <c r="S64" s="27" t="e">
        <f>S23/#REF!</f>
        <v>#REF!</v>
      </c>
      <c r="T64" s="27" t="e">
        <f>T23/#REF!</f>
        <v>#REF!</v>
      </c>
      <c r="U64" s="27">
        <v>8.4462017225215028E-2</v>
      </c>
      <c r="V64" s="27">
        <v>7.8843898637273549E-2</v>
      </c>
      <c r="W64" s="32">
        <v>8.8141614173559757E-2</v>
      </c>
      <c r="X64" s="93">
        <v>9.2483598648516172E-2</v>
      </c>
      <c r="Y64" s="59">
        <v>9.6975804051686598E-2</v>
      </c>
      <c r="Z64" s="11">
        <v>0.10183900829259185</v>
      </c>
      <c r="AA64" s="11">
        <v>0.10714756510078216</v>
      </c>
      <c r="AB64" s="11">
        <v>0.11294415875590363</v>
      </c>
    </row>
    <row r="65" spans="1:28">
      <c r="A65" s="130" t="s">
        <v>603</v>
      </c>
      <c r="C65" s="11" t="e">
        <f>C24/#REF!</f>
        <v>#REF!</v>
      </c>
      <c r="D65" s="11" t="e">
        <f>D24/#REF!</f>
        <v>#REF!</v>
      </c>
      <c r="E65" s="11" t="e">
        <f>E24/#REF!</f>
        <v>#REF!</v>
      </c>
      <c r="F65" s="11" t="e">
        <f>F24/#REF!</f>
        <v>#REF!</v>
      </c>
      <c r="G65" s="11" t="e">
        <f>G24/#REF!</f>
        <v>#REF!</v>
      </c>
      <c r="H65" s="11" t="e">
        <f>H24/#REF!</f>
        <v>#REF!</v>
      </c>
      <c r="I65" s="11" t="e">
        <f>I24/#REF!</f>
        <v>#REF!</v>
      </c>
      <c r="J65" s="11" t="e">
        <f>J24/#REF!</f>
        <v>#REF!</v>
      </c>
      <c r="K65" s="11" t="e">
        <f>K24/#REF!</f>
        <v>#REF!</v>
      </c>
      <c r="L65" s="11" t="e">
        <f>L24/#REF!</f>
        <v>#REF!</v>
      </c>
      <c r="M65" s="11" t="e">
        <f>M24/#REF!</f>
        <v>#REF!</v>
      </c>
      <c r="N65" s="27" t="e">
        <f>N24/#REF!</f>
        <v>#REF!</v>
      </c>
      <c r="O65" s="27" t="e">
        <f>O24/#REF!</f>
        <v>#REF!</v>
      </c>
      <c r="P65" s="27" t="e">
        <f>P24/#REF!</f>
        <v>#REF!</v>
      </c>
      <c r="Q65" s="27" t="e">
        <f>Q24/#REF!</f>
        <v>#REF!</v>
      </c>
      <c r="R65" s="27" t="e">
        <f>R24/#REF!</f>
        <v>#REF!</v>
      </c>
      <c r="S65" s="27" t="e">
        <f>S24/#REF!</f>
        <v>#REF!</v>
      </c>
      <c r="T65" s="27" t="e">
        <f>T24/#REF!</f>
        <v>#REF!</v>
      </c>
      <c r="U65" s="27">
        <v>3.9600455361989174E-2</v>
      </c>
      <c r="V65" s="27">
        <v>5.4077009295195662E-2</v>
      </c>
      <c r="W65" s="32">
        <v>8.1293871742835255E-2</v>
      </c>
      <c r="X65" s="93">
        <v>8.4000013221199793E-2</v>
      </c>
      <c r="Y65" s="59">
        <v>8.6000012371893281E-2</v>
      </c>
      <c r="Z65" s="11">
        <v>8.799998140500756E-2</v>
      </c>
      <c r="AA65" s="11">
        <v>9.0000007968926557E-2</v>
      </c>
      <c r="AB65" s="11">
        <v>9.1999997157274874E-2</v>
      </c>
    </row>
    <row r="66" spans="1:28">
      <c r="A66" s="132" t="s">
        <v>604</v>
      </c>
      <c r="B66" s="7"/>
      <c r="C66" s="25" t="e">
        <f>C25/#REF!</f>
        <v>#REF!</v>
      </c>
      <c r="D66" s="25" t="e">
        <f>D25/#REF!</f>
        <v>#REF!</v>
      </c>
      <c r="E66" s="25" t="e">
        <f>E25/#REF!</f>
        <v>#REF!</v>
      </c>
      <c r="F66" s="25" t="e">
        <f>F25/#REF!</f>
        <v>#REF!</v>
      </c>
      <c r="G66" s="25" t="e">
        <f>G25/#REF!</f>
        <v>#REF!</v>
      </c>
      <c r="H66" s="25" t="e">
        <f>H25/#REF!</f>
        <v>#REF!</v>
      </c>
      <c r="I66" s="25" t="e">
        <f>I25/#REF!</f>
        <v>#REF!</v>
      </c>
      <c r="J66" s="25" t="e">
        <f>J25/#REF!</f>
        <v>#REF!</v>
      </c>
      <c r="K66" s="25" t="e">
        <f>K25/#REF!</f>
        <v>#REF!</v>
      </c>
      <c r="L66" s="25" t="e">
        <f>L25/#REF!</f>
        <v>#REF!</v>
      </c>
      <c r="M66" s="25" t="e">
        <f>M25/#REF!</f>
        <v>#REF!</v>
      </c>
      <c r="N66" s="25" t="e">
        <f>N25/#REF!</f>
        <v>#REF!</v>
      </c>
      <c r="O66" s="25" t="e">
        <f>O25/#REF!</f>
        <v>#REF!</v>
      </c>
      <c r="P66" s="25" t="e">
        <f>P25/#REF!</f>
        <v>#REF!</v>
      </c>
      <c r="Q66" s="25" t="e">
        <f>Q25/#REF!</f>
        <v>#REF!</v>
      </c>
      <c r="R66" s="25" t="e">
        <f>R25/#REF!</f>
        <v>#REF!</v>
      </c>
      <c r="S66" s="25" t="e">
        <f>S25/#REF!</f>
        <v>#REF!</v>
      </c>
      <c r="T66" s="25" t="e">
        <f>T25/#REF!</f>
        <v>#REF!</v>
      </c>
      <c r="U66" s="25">
        <v>3.0343551578232264E-2</v>
      </c>
      <c r="V66" s="25">
        <v>2.2899327219333718E-2</v>
      </c>
      <c r="W66" s="35">
        <v>1.6659827526192543E-2</v>
      </c>
      <c r="X66" s="98">
        <v>2.1038855530830371E-2</v>
      </c>
      <c r="Y66" s="60">
        <v>2.4611630321519133E-2</v>
      </c>
      <c r="Z66" s="25">
        <v>2.8930787040803367E-2</v>
      </c>
      <c r="AA66" s="25">
        <v>3.5223336441494515E-2</v>
      </c>
      <c r="AB66" s="25">
        <v>4.3965003345292034E-2</v>
      </c>
    </row>
    <row r="67" spans="1:2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>
      <c r="S68" s="103"/>
      <c r="T68" s="103"/>
      <c r="U68" s="103"/>
      <c r="V68" s="103"/>
      <c r="W68" s="103"/>
      <c r="X68" s="103"/>
      <c r="Y68" s="103"/>
      <c r="Z68" s="103"/>
      <c r="AA68" s="103"/>
      <c r="AB68" s="103"/>
    </row>
    <row r="69" spans="1:28"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</row>
  </sheetData>
  <phoneticPr fontId="0" type="noConversion"/>
  <pageMargins left="0.5" right="0.5" top="0.79" bottom="0.43307086614173201" header="0.46" footer="0.31496062992126"/>
  <pageSetup paperSize="9" scale="81" orientation="portrait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</vt:lpstr>
      <vt:lpstr>End</vt:lpstr>
      <vt:lpstr>MonSer</vt:lpstr>
      <vt:lpstr>NatBank</vt:lpstr>
      <vt:lpstr>MonSer!Print_Area</vt:lpstr>
      <vt:lpstr>NatBank!Print_Area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Pridon Aslanikashvili</dc:creator>
  <cp:lastModifiedBy>Manana Gedevanishvili</cp:lastModifiedBy>
  <cp:lastPrinted>2017-12-01T07:47:34Z</cp:lastPrinted>
  <dcterms:created xsi:type="dcterms:W3CDTF">2002-06-18T07:14:33Z</dcterms:created>
  <dcterms:modified xsi:type="dcterms:W3CDTF">2018-03-07T12:14:23Z</dcterms:modified>
</cp:coreProperties>
</file>