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40" yWindow="4845" windowWidth="14805" windowHeight="3270" tabRatio="692" activeTab="1"/>
  </bookViews>
  <sheets>
    <sheet name="მშპ_წლიური" sheetId="1" r:id="rId1"/>
    <sheet name="მშპ_კვარტალური" sheetId="12" r:id="rId2"/>
    <sheet name="უმუშევრობა" sheetId="8" r:id="rId3"/>
    <sheet name="დამატებული ღირებულება_თვეებ" sheetId="27" r:id="rId4"/>
    <sheet name="სესხები (ნაკადები)" sheetId="21" r:id="rId5"/>
    <sheet name="ბიზნეს სექტორი წლიური" sheetId="29" r:id="rId6"/>
    <sheet name="ბიზნეს სექტორი " sheetId="28" r:id="rId7"/>
    <sheet name="ჯინი" sheetId="25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cc">#REF!</definedName>
    <definedName name="_xlnm.Database">#REF!</definedName>
    <definedName name="Database_MI">#REF!</definedName>
    <definedName name="DATES">#REF!</definedName>
    <definedName name="hhh">#REF!</definedName>
    <definedName name="NAMES">#REF!</definedName>
    <definedName name="_xlnm.Print_Area" localSheetId="2">უმუშევრობა!$B$1:$U$22</definedName>
    <definedName name="Weights">[1]Cities!$C$2:$C$6</definedName>
    <definedName name="wtgeserj">#REF!</definedName>
  </definedNames>
  <calcPr calcId="162913"/>
</workbook>
</file>

<file path=xl/calcChain.xml><?xml version="1.0" encoding="utf-8"?>
<calcChain xmlns="http://schemas.openxmlformats.org/spreadsheetml/2006/main">
  <c r="C27" i="1" l="1"/>
  <c r="E27" i="1"/>
  <c r="D27" i="1"/>
  <c r="C173" i="21" l="1"/>
  <c r="C172" i="21"/>
  <c r="C171" i="21"/>
  <c r="C170" i="21" l="1"/>
  <c r="R95" i="12" l="1"/>
  <c r="S95" i="12"/>
  <c r="T95" i="12"/>
  <c r="U95" i="12"/>
  <c r="V95" i="12"/>
  <c r="W95" i="12"/>
  <c r="C169" i="21" l="1"/>
  <c r="C168" i="21" l="1"/>
  <c r="C167" i="21"/>
  <c r="C166" i="21"/>
  <c r="B27" i="1" l="1"/>
  <c r="B25" i="1"/>
  <c r="C165" i="21" l="1"/>
  <c r="C164" i="21" l="1"/>
  <c r="C163" i="21"/>
  <c r="C162" i="21"/>
  <c r="C160" i="21"/>
  <c r="E26" i="1" l="1"/>
  <c r="E25" i="1"/>
  <c r="E24" i="1"/>
  <c r="D26" i="1"/>
  <c r="D25" i="1"/>
  <c r="D24" i="1"/>
  <c r="C26" i="1"/>
  <c r="C25" i="1"/>
  <c r="C24" i="1"/>
  <c r="B26" i="1"/>
  <c r="B24" i="1"/>
  <c r="C161" i="21" l="1"/>
  <c r="C159" i="21"/>
  <c r="C158" i="21"/>
  <c r="C157" i="21"/>
  <c r="C156" i="21"/>
  <c r="C155" i="21"/>
  <c r="C154" i="21"/>
  <c r="C153" i="21"/>
  <c r="C152" i="21"/>
  <c r="C151" i="21"/>
  <c r="C150" i="21"/>
  <c r="C149" i="21"/>
  <c r="F154" i="21" l="1"/>
  <c r="E154" i="21"/>
  <c r="G154" i="21" l="1"/>
  <c r="D154" i="21"/>
  <c r="F153" i="21" l="1"/>
  <c r="E153" i="21"/>
  <c r="D153" i="21" l="1"/>
  <c r="G153" i="21"/>
  <c r="F152" i="21" l="1"/>
  <c r="E152" i="21"/>
  <c r="E151" i="21"/>
  <c r="D152" i="21" l="1"/>
  <c r="G152" i="21"/>
  <c r="F151" i="21" l="1"/>
  <c r="D151" i="21" s="1"/>
  <c r="G151" i="21" l="1"/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150" i="21" l="1"/>
  <c r="F149" i="21"/>
  <c r="E150" i="21"/>
  <c r="E149" i="21"/>
  <c r="D149" i="21" l="1"/>
  <c r="D150" i="21"/>
  <c r="G149" i="21"/>
  <c r="G150" i="21"/>
  <c r="F148" i="21" l="1"/>
  <c r="E148" i="21"/>
  <c r="D148" i="21" l="1"/>
  <c r="G148" i="21"/>
  <c r="C148" i="21" l="1"/>
  <c r="F147" i="21"/>
  <c r="F146" i="21"/>
  <c r="F145" i="21"/>
  <c r="F144" i="21"/>
  <c r="F143" i="21"/>
  <c r="E142" i="21"/>
  <c r="E147" i="21"/>
  <c r="E146" i="21"/>
  <c r="E145" i="21"/>
  <c r="E144" i="21"/>
  <c r="E143" i="21"/>
  <c r="C147" i="21"/>
  <c r="C146" i="21"/>
  <c r="C145" i="21"/>
  <c r="H154" i="21" s="1"/>
  <c r="C144" i="21"/>
  <c r="H153" i="21" s="1"/>
  <c r="C142" i="21"/>
  <c r="H151" i="21" s="1"/>
  <c r="C143" i="21"/>
  <c r="H152" i="21" s="1"/>
  <c r="I154" i="21" l="1"/>
  <c r="J154" i="21"/>
  <c r="J153" i="21"/>
  <c r="I153" i="21"/>
  <c r="J152" i="21"/>
  <c r="I152" i="21"/>
  <c r="I151" i="21"/>
  <c r="J151" i="21"/>
  <c r="G145" i="21"/>
  <c r="D147" i="21"/>
  <c r="G147" i="21"/>
  <c r="D146" i="21"/>
  <c r="D144" i="21"/>
  <c r="D145" i="21"/>
  <c r="G144" i="21"/>
  <c r="G146" i="21"/>
  <c r="C141" i="21" l="1"/>
  <c r="H150" i="21" s="1"/>
  <c r="C140" i="21"/>
  <c r="H149" i="21" s="1"/>
  <c r="C139" i="21"/>
  <c r="H148" i="21" s="1"/>
  <c r="C138" i="21"/>
  <c r="H147" i="21" s="1"/>
  <c r="C137" i="21"/>
  <c r="H146" i="21" s="1"/>
  <c r="G143" i="21"/>
  <c r="F142" i="21"/>
  <c r="F141" i="21"/>
  <c r="F140" i="21"/>
  <c r="F139" i="21"/>
  <c r="D142" i="21"/>
  <c r="E141" i="21"/>
  <c r="D141" i="21" s="1"/>
  <c r="E140" i="21"/>
  <c r="D140" i="21" s="1"/>
  <c r="E139" i="21"/>
  <c r="I149" i="21" l="1"/>
  <c r="J149" i="21"/>
  <c r="J150" i="21"/>
  <c r="I150" i="21"/>
  <c r="J148" i="21"/>
  <c r="I148" i="21"/>
  <c r="I146" i="21"/>
  <c r="J146" i="21"/>
  <c r="G141" i="21"/>
  <c r="I147" i="21"/>
  <c r="J147" i="21"/>
  <c r="G140" i="21"/>
  <c r="D143" i="21"/>
  <c r="G142" i="21"/>
  <c r="D139" i="21"/>
  <c r="G139" i="21"/>
  <c r="C136" i="21" l="1"/>
  <c r="H145" i="21" s="1"/>
  <c r="C135" i="21"/>
  <c r="H144" i="21" s="1"/>
  <c r="F138" i="21"/>
  <c r="F137" i="21"/>
  <c r="E138" i="21"/>
  <c r="E137" i="21"/>
  <c r="F136" i="21"/>
  <c r="F135" i="21"/>
  <c r="E136" i="21"/>
  <c r="E135" i="21"/>
  <c r="J144" i="21" l="1"/>
  <c r="I144" i="21"/>
  <c r="I145" i="21"/>
  <c r="J145" i="21"/>
  <c r="H135" i="21"/>
  <c r="J135" i="21" s="1"/>
  <c r="G136" i="21"/>
  <c r="D138" i="21"/>
  <c r="G137" i="21"/>
  <c r="I135" i="21"/>
  <c r="G135" i="21"/>
  <c r="D135" i="21"/>
  <c r="G138" i="21"/>
  <c r="D137" i="21"/>
  <c r="D136" i="21"/>
  <c r="C134" i="21" l="1"/>
  <c r="H143" i="21" s="1"/>
  <c r="F134" i="21"/>
  <c r="E134" i="21"/>
  <c r="G134" i="21" l="1"/>
  <c r="J143" i="21"/>
  <c r="I143" i="21"/>
  <c r="D134" i="21"/>
  <c r="C133" i="21" l="1"/>
  <c r="H142" i="21" s="1"/>
  <c r="F133" i="21"/>
  <c r="F132" i="21"/>
  <c r="E133" i="21"/>
  <c r="D133" i="21" l="1"/>
  <c r="I142" i="21"/>
  <c r="J142" i="21"/>
  <c r="G133" i="21"/>
  <c r="H133" i="21"/>
  <c r="C132" i="21"/>
  <c r="C131" i="21"/>
  <c r="H140" i="21" s="1"/>
  <c r="C130" i="21"/>
  <c r="H139" i="21" s="1"/>
  <c r="E132" i="21"/>
  <c r="G132" i="21" s="1"/>
  <c r="F131" i="21"/>
  <c r="E131" i="21"/>
  <c r="F130" i="21"/>
  <c r="E130" i="21"/>
  <c r="F129" i="21"/>
  <c r="E129" i="21"/>
  <c r="F128" i="21"/>
  <c r="E128" i="21"/>
  <c r="I140" i="21" l="1"/>
  <c r="J140" i="21"/>
  <c r="H132" i="21"/>
  <c r="I132" i="21" s="1"/>
  <c r="H141" i="21"/>
  <c r="I139" i="21"/>
  <c r="J139" i="21"/>
  <c r="I133" i="21"/>
  <c r="J133" i="21"/>
  <c r="D132" i="21"/>
  <c r="J132" i="21" l="1"/>
  <c r="J141" i="21"/>
  <c r="I141" i="21"/>
  <c r="D131" i="21" l="1"/>
  <c r="G130" i="21"/>
  <c r="H131" i="21"/>
  <c r="J131" i="21" s="1"/>
  <c r="H130" i="21"/>
  <c r="J130" i="21" s="1"/>
  <c r="G131" i="21"/>
  <c r="D130" i="21"/>
  <c r="I130" i="21" l="1"/>
  <c r="I131" i="21"/>
  <c r="C129" i="21"/>
  <c r="H138" i="21" s="1"/>
  <c r="I138" i="21" l="1"/>
  <c r="J138" i="21"/>
  <c r="H129" i="21"/>
  <c r="I129" i="21" s="1"/>
  <c r="D129" i="21"/>
  <c r="G129" i="21"/>
  <c r="C128" i="21"/>
  <c r="H137" i="21" s="1"/>
  <c r="I137" i="21" l="1"/>
  <c r="J137" i="21"/>
  <c r="J129" i="21"/>
  <c r="H128" i="21"/>
  <c r="I128" i="21" s="1"/>
  <c r="G128" i="21"/>
  <c r="D128" i="21"/>
  <c r="J128" i="21" l="1"/>
  <c r="C127" i="21" l="1"/>
  <c r="H136" i="21" s="1"/>
  <c r="E127" i="21"/>
  <c r="E126" i="21"/>
  <c r="F127" i="21"/>
  <c r="I136" i="21" l="1"/>
  <c r="J136" i="21"/>
  <c r="D127" i="21"/>
  <c r="G127" i="21"/>
  <c r="H127" i="21"/>
  <c r="I127" i="21" s="1"/>
  <c r="J127" i="21" l="1"/>
  <c r="G126" i="21"/>
  <c r="D126" i="21"/>
  <c r="H126" i="21"/>
  <c r="I126" i="21" l="1"/>
  <c r="J126" i="21"/>
  <c r="G40" i="28" l="1"/>
  <c r="E40" i="28"/>
  <c r="D40" i="28"/>
  <c r="C40" i="28"/>
  <c r="H120" i="21"/>
  <c r="H108" i="21"/>
  <c r="C125" i="21" l="1"/>
  <c r="H134" i="21" s="1"/>
  <c r="H124" i="21"/>
  <c r="J124" i="21" s="1"/>
  <c r="F125" i="21"/>
  <c r="E125" i="21"/>
  <c r="D124" i="21"/>
  <c r="I134" i="21" l="1"/>
  <c r="J134" i="21"/>
  <c r="I124" i="21"/>
  <c r="D125" i="21"/>
  <c r="G125" i="21"/>
  <c r="H125" i="21"/>
  <c r="J125" i="21" l="1"/>
  <c r="I125" i="21"/>
  <c r="H123" i="21" l="1"/>
  <c r="I123" i="21" s="1"/>
  <c r="G124" i="21"/>
  <c r="D123" i="21"/>
  <c r="J108" i="21" l="1"/>
  <c r="H114" i="21"/>
  <c r="I114" i="21" s="1"/>
  <c r="H115" i="21"/>
  <c r="I115" i="21" s="1"/>
  <c r="H116" i="21"/>
  <c r="I116" i="21" s="1"/>
  <c r="H117" i="21"/>
  <c r="I117" i="21" s="1"/>
  <c r="H118" i="21"/>
  <c r="I118" i="21" s="1"/>
  <c r="H119" i="21"/>
  <c r="I119" i="21" s="1"/>
  <c r="I120" i="21"/>
  <c r="H121" i="21"/>
  <c r="I121" i="21" s="1"/>
  <c r="H122" i="21"/>
  <c r="I122" i="21" s="1"/>
  <c r="H113" i="21"/>
  <c r="I113" i="21" s="1"/>
  <c r="H6" i="21"/>
  <c r="H7" i="21"/>
  <c r="I7" i="21" s="1"/>
  <c r="H8" i="21"/>
  <c r="I8" i="21" s="1"/>
  <c r="H9" i="21"/>
  <c r="I9" i="21" s="1"/>
  <c r="H10" i="21"/>
  <c r="H11" i="21"/>
  <c r="I11" i="21" s="1"/>
  <c r="H12" i="21"/>
  <c r="I12" i="21" s="1"/>
  <c r="H13" i="21"/>
  <c r="I13" i="21" s="1"/>
  <c r="H14" i="21"/>
  <c r="H15" i="21"/>
  <c r="I15" i="21" s="1"/>
  <c r="H16" i="21"/>
  <c r="I16" i="21" s="1"/>
  <c r="H17" i="21"/>
  <c r="I17" i="21" s="1"/>
  <c r="H18" i="21"/>
  <c r="H19" i="21"/>
  <c r="I19" i="21" s="1"/>
  <c r="H20" i="21"/>
  <c r="I20" i="21" s="1"/>
  <c r="H21" i="21"/>
  <c r="I21" i="21" s="1"/>
  <c r="H22" i="21"/>
  <c r="H23" i="21"/>
  <c r="I23" i="21" s="1"/>
  <c r="H24" i="21"/>
  <c r="I24" i="21" s="1"/>
  <c r="H25" i="21"/>
  <c r="I25" i="21" s="1"/>
  <c r="H26" i="21"/>
  <c r="H27" i="21"/>
  <c r="I27" i="21" s="1"/>
  <c r="H28" i="21"/>
  <c r="I28" i="21" s="1"/>
  <c r="H29" i="21"/>
  <c r="I29" i="21" s="1"/>
  <c r="H30" i="21"/>
  <c r="H31" i="21"/>
  <c r="I31" i="21" s="1"/>
  <c r="H32" i="21"/>
  <c r="I32" i="21" s="1"/>
  <c r="H33" i="21"/>
  <c r="I33" i="21" s="1"/>
  <c r="H34" i="21"/>
  <c r="H35" i="21"/>
  <c r="I35" i="21" s="1"/>
  <c r="H36" i="21"/>
  <c r="I36" i="21" s="1"/>
  <c r="H37" i="21"/>
  <c r="I37" i="21" s="1"/>
  <c r="H38" i="21"/>
  <c r="H39" i="21"/>
  <c r="I39" i="21" s="1"/>
  <c r="H40" i="21"/>
  <c r="I40" i="21" s="1"/>
  <c r="H41" i="21"/>
  <c r="I41" i="21" s="1"/>
  <c r="H42" i="21"/>
  <c r="H43" i="21"/>
  <c r="I43" i="21" s="1"/>
  <c r="H44" i="21"/>
  <c r="I44" i="21" s="1"/>
  <c r="H45" i="21"/>
  <c r="I45" i="21" s="1"/>
  <c r="H46" i="21"/>
  <c r="H47" i="21"/>
  <c r="I47" i="21" s="1"/>
  <c r="H48" i="21"/>
  <c r="I48" i="21" s="1"/>
  <c r="H49" i="21"/>
  <c r="I49" i="21" s="1"/>
  <c r="H50" i="21"/>
  <c r="H51" i="21"/>
  <c r="I51" i="21" s="1"/>
  <c r="H52" i="21"/>
  <c r="I52" i="21" s="1"/>
  <c r="H53" i="21"/>
  <c r="I53" i="21" s="1"/>
  <c r="H54" i="21"/>
  <c r="H55" i="21"/>
  <c r="I55" i="21" s="1"/>
  <c r="H56" i="21"/>
  <c r="I56" i="21" s="1"/>
  <c r="H57" i="21"/>
  <c r="I57" i="21" s="1"/>
  <c r="H58" i="21"/>
  <c r="H59" i="21"/>
  <c r="I59" i="21" s="1"/>
  <c r="H60" i="21"/>
  <c r="I60" i="21" s="1"/>
  <c r="H61" i="21"/>
  <c r="I61" i="21" s="1"/>
  <c r="H62" i="21"/>
  <c r="H63" i="21"/>
  <c r="I63" i="21" s="1"/>
  <c r="H64" i="21"/>
  <c r="I64" i="21" s="1"/>
  <c r="H65" i="21"/>
  <c r="I65" i="21" s="1"/>
  <c r="H66" i="21"/>
  <c r="H67" i="21"/>
  <c r="I67" i="21" s="1"/>
  <c r="H68" i="21"/>
  <c r="I68" i="21" s="1"/>
  <c r="H69" i="21"/>
  <c r="I69" i="21" s="1"/>
  <c r="H70" i="21"/>
  <c r="I70" i="21" s="1"/>
  <c r="H71" i="21"/>
  <c r="I71" i="21" s="1"/>
  <c r="H72" i="21"/>
  <c r="I72" i="21" s="1"/>
  <c r="H73" i="21"/>
  <c r="I73" i="21" s="1"/>
  <c r="H74" i="21"/>
  <c r="I74" i="21" s="1"/>
  <c r="H75" i="21"/>
  <c r="I75" i="21" s="1"/>
  <c r="H76" i="21"/>
  <c r="I76" i="21" s="1"/>
  <c r="H77" i="21"/>
  <c r="I77" i="21" s="1"/>
  <c r="H78" i="21"/>
  <c r="I78" i="21" s="1"/>
  <c r="H79" i="21"/>
  <c r="I79" i="21" s="1"/>
  <c r="H80" i="21"/>
  <c r="I80" i="21" s="1"/>
  <c r="H81" i="21"/>
  <c r="I81" i="21" s="1"/>
  <c r="H82" i="21"/>
  <c r="I82" i="21" s="1"/>
  <c r="H83" i="21"/>
  <c r="I83" i="21" s="1"/>
  <c r="H84" i="21"/>
  <c r="I84" i="21" s="1"/>
  <c r="H85" i="21"/>
  <c r="I85" i="21" s="1"/>
  <c r="H86" i="21"/>
  <c r="I86" i="21" s="1"/>
  <c r="H87" i="21"/>
  <c r="I87" i="21" s="1"/>
  <c r="H88" i="21"/>
  <c r="I88" i="21" s="1"/>
  <c r="H89" i="21"/>
  <c r="I89" i="21" s="1"/>
  <c r="H90" i="21"/>
  <c r="I90" i="21" s="1"/>
  <c r="H91" i="21"/>
  <c r="I91" i="21" s="1"/>
  <c r="H92" i="21"/>
  <c r="I92" i="21" s="1"/>
  <c r="H93" i="21"/>
  <c r="I93" i="21" s="1"/>
  <c r="H94" i="21"/>
  <c r="I94" i="21" s="1"/>
  <c r="H95" i="21"/>
  <c r="I95" i="21" s="1"/>
  <c r="H96" i="21"/>
  <c r="I96" i="21" s="1"/>
  <c r="H97" i="21"/>
  <c r="I97" i="21" s="1"/>
  <c r="H98" i="21"/>
  <c r="I98" i="21" s="1"/>
  <c r="H99" i="21"/>
  <c r="I99" i="21" s="1"/>
  <c r="H100" i="21"/>
  <c r="I100" i="21" s="1"/>
  <c r="H101" i="21"/>
  <c r="I101" i="21" s="1"/>
  <c r="H102" i="21"/>
  <c r="I102" i="21" s="1"/>
  <c r="H103" i="21"/>
  <c r="I103" i="21" s="1"/>
  <c r="H104" i="21"/>
  <c r="I104" i="21" s="1"/>
  <c r="H105" i="21"/>
  <c r="I105" i="21" s="1"/>
  <c r="H106" i="21"/>
  <c r="I106" i="21" s="1"/>
  <c r="H107" i="21"/>
  <c r="I107" i="21" s="1"/>
  <c r="I108" i="21"/>
  <c r="H109" i="21"/>
  <c r="I109" i="21" s="1"/>
  <c r="H110" i="21"/>
  <c r="I110" i="21" s="1"/>
  <c r="H111" i="21"/>
  <c r="I111" i="21" s="1"/>
  <c r="H112" i="21"/>
  <c r="I112" i="21" s="1"/>
  <c r="H5" i="21"/>
  <c r="J5" i="21" s="1"/>
  <c r="G113" i="21"/>
  <c r="G112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86" i="21"/>
  <c r="G87" i="21"/>
  <c r="G88" i="21"/>
  <c r="G89" i="21"/>
  <c r="G90" i="21"/>
  <c r="G91" i="21"/>
  <c r="G92" i="21"/>
  <c r="G93" i="21"/>
  <c r="G94" i="21"/>
  <c r="G95" i="21"/>
  <c r="G96" i="21"/>
  <c r="G97" i="21"/>
  <c r="G98" i="21"/>
  <c r="G99" i="21"/>
  <c r="G100" i="21"/>
  <c r="G101" i="21"/>
  <c r="G102" i="21"/>
  <c r="G103" i="21"/>
  <c r="G104" i="21"/>
  <c r="G105" i="21"/>
  <c r="G106" i="21"/>
  <c r="G107" i="21"/>
  <c r="G108" i="21"/>
  <c r="G109" i="21"/>
  <c r="G110" i="21"/>
  <c r="G111" i="21"/>
  <c r="G5" i="21"/>
  <c r="G114" i="21"/>
  <c r="G115" i="21"/>
  <c r="G116" i="21"/>
  <c r="G117" i="21"/>
  <c r="G118" i="21"/>
  <c r="G119" i="21"/>
  <c r="G120" i="21"/>
  <c r="G121" i="21"/>
  <c r="G122" i="21"/>
  <c r="G123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5" i="21"/>
  <c r="J112" i="21" l="1"/>
  <c r="J80" i="21"/>
  <c r="J122" i="21"/>
  <c r="J56" i="21"/>
  <c r="J99" i="21"/>
  <c r="J114" i="21"/>
  <c r="J96" i="21"/>
  <c r="J51" i="21"/>
  <c r="J31" i="21"/>
  <c r="J72" i="21"/>
  <c r="J23" i="21"/>
  <c r="J88" i="21"/>
  <c r="J67" i="21"/>
  <c r="J48" i="21"/>
  <c r="J15" i="21"/>
  <c r="J104" i="21"/>
  <c r="J83" i="21"/>
  <c r="J64" i="21"/>
  <c r="J39" i="21"/>
  <c r="J7" i="21"/>
  <c r="J119" i="21"/>
  <c r="J109" i="21"/>
  <c r="J93" i="21"/>
  <c r="J77" i="21"/>
  <c r="J61" i="21"/>
  <c r="J45" i="21"/>
  <c r="J118" i="21"/>
  <c r="J113" i="21"/>
  <c r="J103" i="21"/>
  <c r="J97" i="21"/>
  <c r="J92" i="21"/>
  <c r="J87" i="21"/>
  <c r="J81" i="21"/>
  <c r="J76" i="21"/>
  <c r="J71" i="21"/>
  <c r="J65" i="21"/>
  <c r="J60" i="21"/>
  <c r="J55" i="21"/>
  <c r="J49" i="21"/>
  <c r="J44" i="21"/>
  <c r="J37" i="21"/>
  <c r="J29" i="21"/>
  <c r="J21" i="21"/>
  <c r="J13" i="21"/>
  <c r="J117" i="21"/>
  <c r="J107" i="21"/>
  <c r="J101" i="21"/>
  <c r="J91" i="21"/>
  <c r="J85" i="21"/>
  <c r="J75" i="21"/>
  <c r="J69" i="21"/>
  <c r="J59" i="21"/>
  <c r="J53" i="21"/>
  <c r="J43" i="21"/>
  <c r="J35" i="21"/>
  <c r="J27" i="21"/>
  <c r="J19" i="21"/>
  <c r="J11" i="21"/>
  <c r="J121" i="21"/>
  <c r="J115" i="21"/>
  <c r="J111" i="21"/>
  <c r="J105" i="21"/>
  <c r="J100" i="21"/>
  <c r="J95" i="21"/>
  <c r="J89" i="21"/>
  <c r="J84" i="21"/>
  <c r="J79" i="21"/>
  <c r="J73" i="21"/>
  <c r="J68" i="21"/>
  <c r="J63" i="21"/>
  <c r="J57" i="21"/>
  <c r="J52" i="21"/>
  <c r="J47" i="21"/>
  <c r="J41" i="21"/>
  <c r="J33" i="21"/>
  <c r="J25" i="21"/>
  <c r="J17" i="21"/>
  <c r="J9" i="21"/>
  <c r="I62" i="21"/>
  <c r="J62" i="21"/>
  <c r="I54" i="21"/>
  <c r="J54" i="21"/>
  <c r="I46" i="21"/>
  <c r="J46" i="21"/>
  <c r="I42" i="21"/>
  <c r="J42" i="21"/>
  <c r="I34" i="21"/>
  <c r="J34" i="21"/>
  <c r="I30" i="21"/>
  <c r="J30" i="21"/>
  <c r="I22" i="21"/>
  <c r="J22" i="21"/>
  <c r="I18" i="21"/>
  <c r="J18" i="21"/>
  <c r="I10" i="21"/>
  <c r="J10" i="21"/>
  <c r="I6" i="21"/>
  <c r="J6" i="21"/>
  <c r="J110" i="21"/>
  <c r="J106" i="21"/>
  <c r="J102" i="21"/>
  <c r="J98" i="21"/>
  <c r="J94" i="21"/>
  <c r="J86" i="21"/>
  <c r="J82" i="21"/>
  <c r="J78" i="21"/>
  <c r="J74" i="21"/>
  <c r="J70" i="21"/>
  <c r="J120" i="21"/>
  <c r="J116" i="21"/>
  <c r="I66" i="21"/>
  <c r="J66" i="21"/>
  <c r="I58" i="21"/>
  <c r="J58" i="21"/>
  <c r="I50" i="21"/>
  <c r="J50" i="21"/>
  <c r="I38" i="21"/>
  <c r="J38" i="21"/>
  <c r="I26" i="21"/>
  <c r="J26" i="21"/>
  <c r="I14" i="21"/>
  <c r="J14" i="21"/>
  <c r="J90" i="21"/>
  <c r="J123" i="21"/>
  <c r="I5" i="21"/>
  <c r="J40" i="21"/>
  <c r="J36" i="21"/>
  <c r="J32" i="21"/>
  <c r="J28" i="21"/>
  <c r="J24" i="21"/>
  <c r="J20" i="21"/>
  <c r="J16" i="21"/>
  <c r="J12" i="21"/>
  <c r="J8" i="21"/>
</calcChain>
</file>

<file path=xl/sharedStrings.xml><?xml version="1.0" encoding="utf-8"?>
<sst xmlns="http://schemas.openxmlformats.org/spreadsheetml/2006/main" count="586" uniqueCount="184">
  <si>
    <t>ნომინალური მშპ</t>
  </si>
  <si>
    <t>მშპ-ს ზრდა (%)</t>
  </si>
  <si>
    <t>მშპ ერთ სულ მოსახლეზე (აშშ დოლარი)</t>
  </si>
  <si>
    <t>მშპ ერთ სულ მოსახლეზე (PPP, აშშ დოლარი)</t>
  </si>
  <si>
    <t>მოხმარება</t>
  </si>
  <si>
    <t>ინვესტიციები</t>
  </si>
  <si>
    <t>მშპ ერთ სულზე (ლარი)</t>
  </si>
  <si>
    <t>სოფლის მეურნეობა</t>
  </si>
  <si>
    <t>მრეწველობა</t>
  </si>
  <si>
    <t>მშენებლობა</t>
  </si>
  <si>
    <t>ვაჭრობა</t>
  </si>
  <si>
    <t>ტრანსპორტი</t>
  </si>
  <si>
    <t>ოპერაციები უძრავი ქონებით</t>
  </si>
  <si>
    <t>სახელმწიფო მმართველობა</t>
  </si>
  <si>
    <t>განათლება</t>
  </si>
  <si>
    <t>ჯანდაცვა</t>
  </si>
  <si>
    <t>კომ. და სოც. მომსახურება</t>
  </si>
  <si>
    <t>სხვა</t>
  </si>
  <si>
    <t>მშპ დარგების მიხედვით</t>
  </si>
  <si>
    <t>უმუშევრობა სულ</t>
  </si>
  <si>
    <t>უმუშევრობა ქალები</t>
  </si>
  <si>
    <t>უმუშევრობა კაცები</t>
  </si>
  <si>
    <t>უმუშევრობა (%)</t>
  </si>
  <si>
    <t>უმუშევრობა ქალაქი</t>
  </si>
  <si>
    <t>უმუშევრობა სოფელი</t>
  </si>
  <si>
    <t xml:space="preserve">უმუშევრობა რეგიონალურ ჭრილში (%) 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</si>
  <si>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</si>
  <si>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</si>
  <si>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</si>
  <si>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</si>
  <si>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</si>
  <si>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</si>
  <si>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</si>
  <si>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</si>
  <si>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</si>
  <si>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</si>
  <si>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XII</t>
  </si>
  <si>
    <t>დღგ-ს  გადამხდელ  საწარმოთა  ბრუნვის ცვლილება (%)</t>
  </si>
  <si>
    <t>მშპ</t>
  </si>
  <si>
    <t>წმ. ექსპორტი</t>
  </si>
  <si>
    <t>შრომის ანაზრაურება</t>
  </si>
  <si>
    <t>გადასახადები</t>
  </si>
  <si>
    <t>I 96</t>
  </si>
  <si>
    <t>II 96</t>
  </si>
  <si>
    <t>III 96</t>
  </si>
  <si>
    <t>IV 96</t>
  </si>
  <si>
    <t>I 97</t>
  </si>
  <si>
    <t>II 97</t>
  </si>
  <si>
    <t>III 97</t>
  </si>
  <si>
    <t>IV 97</t>
  </si>
  <si>
    <t>I 98</t>
  </si>
  <si>
    <t>II 98</t>
  </si>
  <si>
    <t>III 98</t>
  </si>
  <si>
    <t>IV 98</t>
  </si>
  <si>
    <t>I 99</t>
  </si>
  <si>
    <t>II 99</t>
  </si>
  <si>
    <t>III 99</t>
  </si>
  <si>
    <t>IV 99</t>
  </si>
  <si>
    <t>I 00</t>
  </si>
  <si>
    <t>II 00</t>
  </si>
  <si>
    <t>III 00</t>
  </si>
  <si>
    <t>I 01</t>
  </si>
  <si>
    <t>II 01</t>
  </si>
  <si>
    <t>III 01</t>
  </si>
  <si>
    <t>IV 01</t>
  </si>
  <si>
    <t>I 02</t>
  </si>
  <si>
    <t>II 02</t>
  </si>
  <si>
    <t>III 02</t>
  </si>
  <si>
    <t>IV 02</t>
  </si>
  <si>
    <t>IV 00</t>
  </si>
  <si>
    <t>I 03</t>
  </si>
  <si>
    <t>II 03</t>
  </si>
  <si>
    <t>III 03</t>
  </si>
  <si>
    <t>IV 03</t>
  </si>
  <si>
    <t>I 04</t>
  </si>
  <si>
    <t>II 04</t>
  </si>
  <si>
    <t>III 04</t>
  </si>
  <si>
    <t>IV 04</t>
  </si>
  <si>
    <t>I 05</t>
  </si>
  <si>
    <t>II 05</t>
  </si>
  <si>
    <t>III 05</t>
  </si>
  <si>
    <t>IV 05</t>
  </si>
  <si>
    <t>I 06</t>
  </si>
  <si>
    <t>II 06</t>
  </si>
  <si>
    <t>III 06</t>
  </si>
  <si>
    <t>IV 06</t>
  </si>
  <si>
    <t>I 07</t>
  </si>
  <si>
    <t>II 07</t>
  </si>
  <si>
    <t>III 07</t>
  </si>
  <si>
    <t>IV 07</t>
  </si>
  <si>
    <t>I  08</t>
  </si>
  <si>
    <t>II 08</t>
  </si>
  <si>
    <t>III 08</t>
  </si>
  <si>
    <t>IV 08</t>
  </si>
  <si>
    <t>I  09</t>
  </si>
  <si>
    <t>II 09</t>
  </si>
  <si>
    <t>III 09</t>
  </si>
  <si>
    <t>IV 09</t>
  </si>
  <si>
    <t>I  10</t>
  </si>
  <si>
    <t>II 10</t>
  </si>
  <si>
    <t>III 10</t>
  </si>
  <si>
    <t>IV 10</t>
  </si>
  <si>
    <t>I 11</t>
  </si>
  <si>
    <t>II 11</t>
  </si>
  <si>
    <t>III 11</t>
  </si>
  <si>
    <t>IV 11</t>
  </si>
  <si>
    <t>I 12</t>
  </si>
  <si>
    <t>II 12</t>
  </si>
  <si>
    <t>III 12</t>
  </si>
  <si>
    <t>IV 12</t>
  </si>
  <si>
    <t>მოგება</t>
  </si>
  <si>
    <t>შერეული შემოსავალი</t>
  </si>
  <si>
    <t>მშპ დანახარჯების მიხედვით</t>
  </si>
  <si>
    <t>შემოსავლის ფორმირების ანგარიში</t>
  </si>
  <si>
    <t>მსყიდველობითი უნარიანობის პარიტეტის მიხედვით</t>
  </si>
  <si>
    <t>IX</t>
  </si>
  <si>
    <t>ეროვნული ვალუტით გაცემული სესხები</t>
  </si>
  <si>
    <t>უცხოური ვალუტით გაცემული სესხები</t>
  </si>
  <si>
    <t>დოლარიზაციის კოეფიციენტები</t>
  </si>
  <si>
    <t>დოლარიზაციის კოეფიციენტები (საშულო კურსზე შესწორებული)</t>
  </si>
  <si>
    <t xml:space="preserve">გაცემული სესხები </t>
  </si>
  <si>
    <t>გაცემული სესხები  (საშულო კურსზე შესწორებული)</t>
  </si>
  <si>
    <t>აშშ დოლარი (საშუალო თვიური)</t>
  </si>
  <si>
    <t>მთლიანი ინვესტიციები მლნ.ლარი</t>
  </si>
  <si>
    <t>დღგ-ს  გადამხდელ  საწარმოთა  ბრუნვა
(ლარი)</t>
  </si>
  <si>
    <t>მშპ-ის  ნომინალური ღირებულების შეფასება
(ლარი)</t>
  </si>
  <si>
    <t>ჯინის კოეფიციენტები</t>
  </si>
  <si>
    <r>
      <t>მთლიანი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შემოსავლების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მიხედვით</t>
    </r>
    <r>
      <rPr>
        <vertAlign val="superscript"/>
        <sz val="10"/>
        <rFont val="AcadNusx"/>
      </rPr>
      <t>1</t>
    </r>
  </si>
  <si>
    <r>
      <t>მთლიანი</t>
    </r>
    <r>
      <rPr>
        <sz val="10"/>
        <rFont val="Calibri"/>
        <family val="2"/>
        <charset val="204"/>
      </rPr>
      <t xml:space="preserve"> </t>
    </r>
    <r>
      <rPr>
        <sz val="10"/>
        <rFont val="Sylfaen"/>
        <family val="1"/>
        <charset val="204"/>
      </rPr>
      <t>ფულადი</t>
    </r>
    <r>
      <rPr>
        <sz val="10"/>
        <rFont val="Calibri"/>
        <family val="2"/>
        <charset val="204"/>
      </rPr>
      <t xml:space="preserve"> </t>
    </r>
    <r>
      <rPr>
        <sz val="10"/>
        <rFont val="Sylfaen"/>
        <family val="1"/>
        <charset val="204"/>
      </rPr>
      <t>სახსრების</t>
    </r>
    <r>
      <rPr>
        <sz val="10"/>
        <rFont val="Calibri"/>
        <family val="2"/>
        <charset val="204"/>
      </rPr>
      <t xml:space="preserve"> </t>
    </r>
    <r>
      <rPr>
        <sz val="10"/>
        <rFont val="Sylfaen"/>
        <family val="1"/>
        <charset val="204"/>
      </rPr>
      <t>მიხედვით</t>
    </r>
    <r>
      <rPr>
        <vertAlign val="superscript"/>
        <sz val="10"/>
        <rFont val="Calibri"/>
        <family val="2"/>
        <charset val="204"/>
      </rPr>
      <t>2</t>
    </r>
  </si>
  <si>
    <r>
      <t>მთლიანი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სახსრების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მიხედვით</t>
    </r>
    <r>
      <rPr>
        <vertAlign val="superscript"/>
        <sz val="10"/>
        <rFont val="AcadNusx"/>
      </rPr>
      <t>3</t>
    </r>
  </si>
  <si>
    <r>
      <t>მთლიანი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ფულადი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ხარჯების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მიხედვით</t>
    </r>
    <r>
      <rPr>
        <vertAlign val="superscript"/>
        <sz val="10"/>
        <rFont val="AcadNusx"/>
      </rPr>
      <t>5</t>
    </r>
  </si>
  <si>
    <r>
      <t>მთლიანი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ხარჯების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მიხედვით</t>
    </r>
    <r>
      <rPr>
        <vertAlign val="superscript"/>
        <sz val="10"/>
        <rFont val="AcadNusx"/>
      </rPr>
      <t>6</t>
    </r>
  </si>
  <si>
    <r>
      <t>1</t>
    </r>
    <r>
      <rPr>
        <sz val="10"/>
        <rFont val="Sylfaen"/>
        <family val="1"/>
        <charset val="204"/>
      </rPr>
      <t xml:space="preserve"> მთლიანი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შემოსავლები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მოიცავს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როგორც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ფულად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შემოსავლებსა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და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ტრანსფერტებს</t>
    </r>
    <r>
      <rPr>
        <sz val="10"/>
        <rFont val="AcadNusx"/>
      </rPr>
      <t xml:space="preserve">, </t>
    </r>
    <r>
      <rPr>
        <sz val="10"/>
        <rFont val="Sylfaen"/>
        <family val="1"/>
        <charset val="204"/>
      </rPr>
      <t>ასევე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არაფულად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შემოსავლებს</t>
    </r>
  </si>
  <si>
    <r>
      <t>2</t>
    </r>
    <r>
      <rPr>
        <sz val="10"/>
        <rFont val="Sylfaen"/>
        <family val="1"/>
        <charset val="204"/>
      </rPr>
      <t xml:space="preserve"> მთლიანი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ფულადი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სახსრები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მოიცავს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როგორც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ფულად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შემოსავლებსა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და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ტრანსფერტებს</t>
    </r>
    <r>
      <rPr>
        <sz val="10"/>
        <rFont val="AcadNusx"/>
      </rPr>
      <t xml:space="preserve">, </t>
    </r>
    <r>
      <rPr>
        <sz val="10"/>
        <rFont val="Sylfaen"/>
        <family val="1"/>
        <charset val="204"/>
      </rPr>
      <t>ასევე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სხვა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ფულად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სახსრებს</t>
    </r>
  </si>
  <si>
    <r>
      <t>3</t>
    </r>
    <r>
      <rPr>
        <sz val="10"/>
        <rFont val="Sylfaen"/>
        <family val="1"/>
        <charset val="204"/>
      </rPr>
      <t xml:space="preserve"> მთლიანი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სახსრები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მოიცავს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როგორც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მთლიან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ფულად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სახსრებს</t>
    </r>
    <r>
      <rPr>
        <sz val="10"/>
        <rFont val="AcadNusx"/>
      </rPr>
      <t xml:space="preserve">, </t>
    </r>
    <r>
      <rPr>
        <sz val="10"/>
        <rFont val="Sylfaen"/>
        <family val="1"/>
        <charset val="204"/>
      </rPr>
      <t>ასევე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არაფულად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შემოსავლებს</t>
    </r>
  </si>
  <si>
    <r>
      <t>4</t>
    </r>
    <r>
      <rPr>
        <sz val="10"/>
        <rFont val="Sylfaen"/>
        <family val="1"/>
        <charset val="204"/>
      </rPr>
      <t xml:space="preserve"> მთლიანი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სამომხმარებლო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ხარჯები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მოიცავს</t>
    </r>
    <r>
      <rPr>
        <sz val="10"/>
        <rFont val="AcadNusx"/>
      </rPr>
      <t xml:space="preserve"> როგორც </t>
    </r>
    <r>
      <rPr>
        <sz val="10"/>
        <rFont val="Sylfaen"/>
        <family val="1"/>
        <charset val="204"/>
      </rPr>
      <t>სამომხმარებლო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ფულად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ხარჯებს</t>
    </r>
    <r>
      <rPr>
        <sz val="10"/>
        <rFont val="AcadNusx"/>
      </rPr>
      <t xml:space="preserve">, </t>
    </r>
    <r>
      <rPr>
        <sz val="10"/>
        <rFont val="Sylfaen"/>
        <family val="1"/>
        <charset val="204"/>
      </rPr>
      <t>ასევე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არაფულად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ხარჯებს</t>
    </r>
  </si>
  <si>
    <r>
      <t>5</t>
    </r>
    <r>
      <rPr>
        <sz val="10"/>
        <rFont val="Sylfaen"/>
        <family val="1"/>
        <charset val="204"/>
      </rPr>
      <t xml:space="preserve"> მთლიანი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ფულადი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ხარჯები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მოიცავს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როგორც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სამომხმარებლო</t>
    </r>
    <r>
      <rPr>
        <sz val="10"/>
        <rFont val="AcadNusx"/>
      </rPr>
      <t xml:space="preserve">, </t>
    </r>
    <r>
      <rPr>
        <sz val="10"/>
        <rFont val="Sylfaen"/>
        <family val="1"/>
        <charset val="204"/>
      </rPr>
      <t>ასევე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არასამომხმარებლო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ფულად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ხარჯებს</t>
    </r>
  </si>
  <si>
    <r>
      <t>6</t>
    </r>
    <r>
      <rPr>
        <sz val="10"/>
        <rFont val="Sylfaen"/>
        <family val="1"/>
        <charset val="204"/>
      </rPr>
      <t xml:space="preserve"> მთლიანი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ხარჯები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მოიცავს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როგორც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მთლიან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ფულად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ხარჯებს</t>
    </r>
    <r>
      <rPr>
        <sz val="10"/>
        <rFont val="AcadNusx"/>
      </rPr>
      <t xml:space="preserve">, </t>
    </r>
    <r>
      <rPr>
        <sz val="10"/>
        <rFont val="Sylfaen"/>
        <family val="1"/>
        <charset val="204"/>
      </rPr>
      <t>ასევე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არაფულად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ხარჯებს</t>
    </r>
  </si>
  <si>
    <t>ბრუნვა, მლნ. ლარი</t>
  </si>
  <si>
    <t>პროდუქციის გამოშვება, მლნ. ლარი</t>
  </si>
  <si>
    <t>დასაქმებულთა რაოდენობა, კაცი</t>
  </si>
  <si>
    <t>დაქირავებულთა რაოდენობა, კაცი</t>
  </si>
  <si>
    <t>დასაქმებულთა საშუალო თვიური შრომის ანაზღაურება, ლარი</t>
  </si>
  <si>
    <t>შრომითი დანახარჯები, მლნ. ლარი</t>
  </si>
  <si>
    <t>I 13</t>
  </si>
  <si>
    <t>II 13</t>
  </si>
  <si>
    <t>III 13</t>
  </si>
  <si>
    <t>IV 13</t>
  </si>
  <si>
    <t>ბიზნეს სექტორი წლიური</t>
  </si>
  <si>
    <t>უმუშევრობა</t>
  </si>
  <si>
    <t>ნომინალური მშპ და რეალური მშპ-ს ზრდა</t>
  </si>
  <si>
    <r>
      <t>მთლიანი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სამომხმარებლო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ხარჯების</t>
    </r>
    <r>
      <rPr>
        <sz val="10"/>
        <rFont val="AcadNusx"/>
      </rPr>
      <t xml:space="preserve"> </t>
    </r>
    <r>
      <rPr>
        <sz val="10"/>
        <rFont val="Sylfaen"/>
        <family val="1"/>
        <charset val="204"/>
      </rPr>
      <t>მიხედვით</t>
    </r>
    <r>
      <rPr>
        <vertAlign val="superscript"/>
        <sz val="10"/>
        <rFont val="AcadNusx"/>
      </rPr>
      <t>4</t>
    </r>
  </si>
  <si>
    <t>ნომინალური მშპ და რეალური მშპ-ს ზრდა (კვარტალური)</t>
  </si>
  <si>
    <t>უცხოური ვალუტით გაცემული სესხები საშუალო კურსზე შესწორებული</t>
  </si>
  <si>
    <t>შუალედური მოხმარება</t>
  </si>
  <si>
    <t>დამატებული ღირებულება</t>
  </si>
  <si>
    <t>I 14</t>
  </si>
  <si>
    <t>II 14</t>
  </si>
  <si>
    <t>III 14</t>
  </si>
  <si>
    <t>IV 14</t>
  </si>
  <si>
    <t>I 15</t>
  </si>
  <si>
    <t>II 15</t>
  </si>
  <si>
    <t>III 15</t>
  </si>
  <si>
    <t>IV 15</t>
  </si>
  <si>
    <t>ბიზნეს სექტორი</t>
  </si>
  <si>
    <t>IV14</t>
  </si>
  <si>
    <t>I15</t>
  </si>
  <si>
    <t>II15</t>
  </si>
  <si>
    <t>III15</t>
  </si>
  <si>
    <t>IV15</t>
  </si>
  <si>
    <t>I16</t>
  </si>
  <si>
    <t>II16</t>
  </si>
  <si>
    <t>III16</t>
  </si>
  <si>
    <t>IV16</t>
  </si>
  <si>
    <t>IV17</t>
  </si>
  <si>
    <t>III17</t>
  </si>
  <si>
    <t>II17</t>
  </si>
  <si>
    <t>I17</t>
  </si>
  <si>
    <t>I 16</t>
  </si>
  <si>
    <t>II 16</t>
  </si>
  <si>
    <t>III 16</t>
  </si>
  <si>
    <t>I18*</t>
  </si>
  <si>
    <t>II18*</t>
  </si>
  <si>
    <t>III18*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</si>
</sst>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  <numFmt numFmtId="167" formatCode="0.0%"/>
    <numFmt numFmtId="168" formatCode="_-* #,##0&quot;?.&quot;_-;\-* #,##0&quot;?.&quot;_-;_-* &quot;-&quot;&quot;?.&quot;_-;_-@_-"/>
    <numFmt numFmtId="169" formatCode="_-* #,##0.00&quot;?.&quot;_-;\-* #,##0.00&quot;?.&quot;_-;_-* &quot;-&quot;??&quot;?.&quot;_-;_-@_-"/>
    <numFmt numFmtId="170" formatCode="_-* #,##0_?_._-;\-* #,##0_?_._-;_-* &quot;-&quot;_?_._-;_-@_-"/>
    <numFmt numFmtId="171" formatCode="_-* #,##0.00_?_._-;\-* #,##0.00_?_._-;_-* &quot;-&quot;??_?_._-;_-@_-"/>
  </numFmts>
  <fonts count="6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9"/>
      <name val="Arial"/>
      <family val="2"/>
    </font>
    <font>
      <sz val="10"/>
      <name val="Arial"/>
      <family val="2"/>
    </font>
    <font>
      <b/>
      <shadow/>
      <sz val="16"/>
      <color rgb="FF000000"/>
      <name val="BPG Algeti Compact"/>
    </font>
    <font>
      <b/>
      <shadow/>
      <sz val="12"/>
      <color rgb="FF000000"/>
      <name val="BPG Algeti Compact"/>
    </font>
    <font>
      <sz val="10"/>
      <color indexed="8"/>
      <name val="MS Sans Serif"/>
      <family val="2"/>
      <charset val="204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04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Sylfaen"/>
      <family val="1"/>
    </font>
    <font>
      <sz val="9"/>
      <name val="Sylfaen"/>
      <family val="1"/>
    </font>
    <font>
      <b/>
      <shadow/>
      <sz val="10"/>
      <color rgb="FF000000"/>
      <name val="BPG Algeti Compact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cadNusx"/>
    </font>
    <font>
      <sz val="10"/>
      <name val="AcadNusx"/>
    </font>
    <font>
      <sz val="10"/>
      <color rgb="FFFF0000"/>
      <name val="Arial"/>
      <family val="2"/>
      <charset val="204"/>
    </font>
    <font>
      <sz val="10"/>
      <name val="Sylfaen"/>
      <family val="1"/>
      <charset val="204"/>
    </font>
    <font>
      <vertAlign val="superscript"/>
      <sz val="10"/>
      <name val="AcadNusx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vertAlign val="superscript"/>
      <sz val="10"/>
      <name val="Sylfaen"/>
      <family val="1"/>
      <charset val="204"/>
    </font>
    <font>
      <sz val="10"/>
      <color rgb="FFFF0000"/>
      <name val="AcadNusx"/>
    </font>
    <font>
      <sz val="8"/>
      <name val="Arial"/>
      <family val="2"/>
    </font>
    <font>
      <b/>
      <sz val="10"/>
      <name val="Sylfaen"/>
      <family val="1"/>
    </font>
    <font>
      <b/>
      <sz val="11"/>
      <name val="Calibri"/>
      <family val="2"/>
      <scheme val="minor"/>
    </font>
    <font>
      <sz val="10"/>
      <name val="Helv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5">
    <xf numFmtId="0" fontId="0" fillId="0" borderId="0"/>
    <xf numFmtId="0" fontId="1" fillId="0" borderId="0"/>
    <xf numFmtId="0" fontId="1" fillId="0" borderId="0"/>
    <xf numFmtId="0" fontId="6" fillId="0" borderId="0"/>
    <xf numFmtId="0" fontId="1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9" fontId="26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7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21" borderId="0" applyNumberFormat="0" applyBorder="0" applyAlignment="0" applyProtection="0"/>
    <xf numFmtId="0" fontId="43" fillId="5" borderId="0" applyNumberFormat="0" applyBorder="0" applyAlignment="0" applyProtection="0"/>
    <xf numFmtId="0" fontId="44" fillId="22" borderId="42" applyNumberFormat="0" applyAlignment="0" applyProtection="0"/>
    <xf numFmtId="0" fontId="45" fillId="23" borderId="43" applyNumberFormat="0" applyAlignment="0" applyProtection="0"/>
    <xf numFmtId="0" fontId="46" fillId="0" borderId="0" applyProtection="0"/>
    <xf numFmtId="0" fontId="47" fillId="0" borderId="0" applyNumberFormat="0" applyFill="0" applyBorder="0" applyAlignment="0" applyProtection="0"/>
    <xf numFmtId="2" fontId="46" fillId="0" borderId="0" applyProtection="0"/>
    <xf numFmtId="0" fontId="48" fillId="6" borderId="0" applyNumberFormat="0" applyBorder="0" applyAlignment="0" applyProtection="0"/>
    <xf numFmtId="0" fontId="49" fillId="0" borderId="44" applyNumberFormat="0" applyFill="0" applyAlignment="0" applyProtection="0"/>
    <xf numFmtId="0" fontId="50" fillId="0" borderId="45" applyNumberFormat="0" applyFill="0" applyAlignment="0" applyProtection="0"/>
    <xf numFmtId="0" fontId="51" fillId="0" borderId="46" applyNumberFormat="0" applyFill="0" applyAlignment="0" applyProtection="0"/>
    <xf numFmtId="0" fontId="51" fillId="0" borderId="0" applyNumberForma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Protection="0"/>
    <xf numFmtId="0" fontId="52" fillId="9" borderId="42" applyNumberFormat="0" applyAlignment="0" applyProtection="0"/>
    <xf numFmtId="0" fontId="53" fillId="0" borderId="47" applyNumberFormat="0" applyFill="0" applyAlignment="0" applyProtection="0"/>
    <xf numFmtId="0" fontId="54" fillId="24" borderId="0" applyNumberFormat="0" applyBorder="0" applyAlignment="0" applyProtection="0"/>
    <xf numFmtId="0" fontId="3" fillId="0" borderId="0"/>
    <xf numFmtId="0" fontId="55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48" applyNumberFormat="0" applyFont="0" applyAlignment="0" applyProtection="0"/>
    <xf numFmtId="0" fontId="56" fillId="22" borderId="4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50" applyNumberFormat="0" applyFill="0" applyAlignment="0" applyProtection="0"/>
    <xf numFmtId="0" fontId="59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Border="1"/>
    <xf numFmtId="0" fontId="0" fillId="0" borderId="1" xfId="0" applyBorder="1"/>
    <xf numFmtId="165" fontId="0" fillId="0" borderId="1" xfId="0" applyNumberFormat="1" applyBorder="1"/>
    <xf numFmtId="0" fontId="4" fillId="0" borderId="0" xfId="0" applyFont="1"/>
    <xf numFmtId="0" fontId="5" fillId="0" borderId="0" xfId="0" applyFont="1"/>
    <xf numFmtId="0" fontId="0" fillId="0" borderId="0" xfId="0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" fontId="1" fillId="0" borderId="1" xfId="2" applyNumberFormat="1" applyFill="1" applyBorder="1" applyAlignment="1">
      <alignment vertical="center"/>
    </xf>
    <xf numFmtId="1" fontId="0" fillId="0" borderId="1" xfId="0" applyNumberFormat="1" applyBorder="1"/>
    <xf numFmtId="0" fontId="0" fillId="0" borderId="0" xfId="0" applyFill="1"/>
    <xf numFmtId="164" fontId="14" fillId="0" borderId="1" xfId="2" applyNumberFormat="1" applyFont="1" applyFill="1" applyBorder="1" applyAlignment="1"/>
    <xf numFmtId="164" fontId="1" fillId="2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6" fillId="0" borderId="0" xfId="0" applyFont="1"/>
    <xf numFmtId="0" fontId="17" fillId="0" borderId="0" xfId="0" applyFont="1"/>
    <xf numFmtId="165" fontId="10" fillId="0" borderId="0" xfId="0" applyNumberFormat="1" applyFont="1" applyAlignment="1">
      <alignment horizontal="center" vertical="center" wrapText="1"/>
    </xf>
    <xf numFmtId="164" fontId="15" fillId="0" borderId="1" xfId="2" applyNumberFormat="1" applyFont="1" applyFill="1" applyBorder="1" applyAlignment="1"/>
    <xf numFmtId="164" fontId="15" fillId="0" borderId="1" xfId="0" applyNumberFormat="1" applyFont="1" applyFill="1" applyBorder="1" applyAlignment="1">
      <alignment vertical="center"/>
    </xf>
    <xf numFmtId="165" fontId="15" fillId="0" borderId="1" xfId="0" applyNumberFormat="1" applyFont="1" applyFill="1" applyBorder="1" applyAlignment="1">
      <alignment vertical="center"/>
    </xf>
    <xf numFmtId="164" fontId="15" fillId="0" borderId="1" xfId="5" applyNumberFormat="1" applyFont="1" applyFill="1" applyBorder="1" applyAlignment="1">
      <alignment vertical="center"/>
    </xf>
    <xf numFmtId="164" fontId="14" fillId="0" borderId="4" xfId="2" applyNumberFormat="1" applyFont="1" applyFill="1" applyBorder="1" applyAlignment="1"/>
    <xf numFmtId="1" fontId="0" fillId="0" borderId="4" xfId="0" applyNumberFormat="1" applyBorder="1"/>
    <xf numFmtId="164" fontId="14" fillId="0" borderId="7" xfId="2" applyNumberFormat="1" applyFont="1" applyFill="1" applyBorder="1" applyAlignment="1"/>
    <xf numFmtId="164" fontId="14" fillId="0" borderId="8" xfId="2" applyNumberFormat="1" applyFont="1" applyFill="1" applyBorder="1" applyAlignment="1"/>
    <xf numFmtId="1" fontId="1" fillId="0" borderId="7" xfId="2" applyNumberFormat="1" applyFill="1" applyBorder="1" applyAlignment="1">
      <alignment vertical="center"/>
    </xf>
    <xf numFmtId="1" fontId="1" fillId="0" borderId="8" xfId="2" applyNumberFormat="1" applyFill="1" applyBorder="1" applyAlignment="1">
      <alignment vertical="center"/>
    </xf>
    <xf numFmtId="1" fontId="1" fillId="0" borderId="9" xfId="2" applyNumberFormat="1" applyFill="1" applyBorder="1" applyAlignment="1">
      <alignment vertical="center"/>
    </xf>
    <xf numFmtId="1" fontId="1" fillId="0" borderId="10" xfId="2" applyNumberFormat="1" applyFill="1" applyBorder="1" applyAlignment="1">
      <alignment vertical="center"/>
    </xf>
    <xf numFmtId="1" fontId="1" fillId="0" borderId="11" xfId="2" applyNumberFormat="1" applyFill="1" applyBorder="1" applyAlignment="1">
      <alignment vertical="center"/>
    </xf>
    <xf numFmtId="1" fontId="1" fillId="0" borderId="12" xfId="2" applyNumberFormat="1" applyFill="1" applyBorder="1" applyAlignment="1">
      <alignment vertical="center"/>
    </xf>
    <xf numFmtId="164" fontId="14" fillId="0" borderId="9" xfId="2" applyNumberFormat="1" applyFont="1" applyFill="1" applyBorder="1" applyAlignment="1"/>
    <xf numFmtId="164" fontId="14" fillId="0" borderId="10" xfId="2" applyNumberFormat="1" applyFont="1" applyFill="1" applyBorder="1" applyAlignment="1"/>
    <xf numFmtId="1" fontId="0" fillId="0" borderId="8" xfId="0" applyNumberFormat="1" applyFill="1" applyBorder="1"/>
    <xf numFmtId="164" fontId="15" fillId="0" borderId="7" xfId="2" applyNumberFormat="1" applyFont="1" applyFill="1" applyBorder="1" applyAlignment="1"/>
    <xf numFmtId="164" fontId="15" fillId="0" borderId="8" xfId="2" applyNumberFormat="1" applyFont="1" applyFill="1" applyBorder="1" applyAlignment="1"/>
    <xf numFmtId="164" fontId="15" fillId="0" borderId="8" xfId="0" applyNumberFormat="1" applyFont="1" applyFill="1" applyBorder="1" applyAlignment="1">
      <alignment vertical="center"/>
    </xf>
    <xf numFmtId="164" fontId="15" fillId="0" borderId="9" xfId="2" applyNumberFormat="1" applyFont="1" applyFill="1" applyBorder="1" applyAlignment="1"/>
    <xf numFmtId="164" fontId="15" fillId="0" borderId="10" xfId="2" applyNumberFormat="1" applyFont="1" applyFill="1" applyBorder="1" applyAlignment="1"/>
    <xf numFmtId="164" fontId="15" fillId="0" borderId="10" xfId="5" applyNumberFormat="1" applyFont="1" applyFill="1" applyBorder="1" applyAlignment="1">
      <alignment vertical="center"/>
    </xf>
    <xf numFmtId="164" fontId="15" fillId="0" borderId="11" xfId="0" applyNumberFormat="1" applyFont="1" applyFill="1" applyBorder="1" applyAlignment="1">
      <alignment vertical="center"/>
    </xf>
    <xf numFmtId="164" fontId="14" fillId="0" borderId="17" xfId="2" applyNumberFormat="1" applyFont="1" applyFill="1" applyBorder="1" applyAlignment="1"/>
    <xf numFmtId="164" fontId="12" fillId="0" borderId="6" xfId="1" applyNumberFormat="1" applyFont="1" applyBorder="1" applyAlignment="1">
      <alignment horizontal="center" vertical="center" wrapText="1"/>
    </xf>
    <xf numFmtId="164" fontId="14" fillId="0" borderId="6" xfId="2" applyNumberFormat="1" applyFont="1" applyFill="1" applyBorder="1" applyAlignment="1"/>
    <xf numFmtId="164" fontId="14" fillId="0" borderId="18" xfId="2" applyNumberFormat="1" applyFont="1" applyFill="1" applyBorder="1" applyAlignment="1"/>
    <xf numFmtId="164" fontId="14" fillId="0" borderId="2" xfId="2" applyNumberFormat="1" applyFont="1" applyFill="1" applyBorder="1" applyAlignment="1"/>
    <xf numFmtId="164" fontId="15" fillId="0" borderId="17" xfId="2" applyNumberFormat="1" applyFont="1" applyFill="1" applyBorder="1" applyAlignment="1"/>
    <xf numFmtId="164" fontId="15" fillId="0" borderId="6" xfId="2" applyNumberFormat="1" applyFont="1" applyFill="1" applyBorder="1" applyAlignment="1"/>
    <xf numFmtId="164" fontId="15" fillId="0" borderId="18" xfId="2" applyNumberFormat="1" applyFont="1" applyFill="1" applyBorder="1" applyAlignment="1"/>
    <xf numFmtId="164" fontId="12" fillId="0" borderId="20" xfId="1" applyNumberFormat="1" applyFont="1" applyBorder="1" applyAlignment="1">
      <alignment horizontal="center" vertical="center" wrapText="1"/>
    </xf>
    <xf numFmtId="164" fontId="12" fillId="0" borderId="21" xfId="1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0" fillId="0" borderId="0" xfId="0" applyNumberFormat="1"/>
    <xf numFmtId="0" fontId="23" fillId="0" borderId="1" xfId="0" applyFont="1" applyFill="1" applyBorder="1" applyAlignment="1">
      <alignment horizontal="center" vertical="center" wrapText="1"/>
    </xf>
    <xf numFmtId="0" fontId="21" fillId="0" borderId="0" xfId="0" applyFont="1"/>
    <xf numFmtId="2" fontId="22" fillId="0" borderId="3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1" xfId="0" applyBorder="1" applyAlignment="1"/>
    <xf numFmtId="0" fontId="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right"/>
    </xf>
    <xf numFmtId="165" fontId="0" fillId="0" borderId="1" xfId="0" applyNumberFormat="1" applyFont="1" applyBorder="1"/>
    <xf numFmtId="0" fontId="2" fillId="0" borderId="1" xfId="2" applyFont="1" applyBorder="1" applyAlignment="1">
      <alignment horizontal="center"/>
    </xf>
    <xf numFmtId="0" fontId="28" fillId="0" borderId="0" xfId="14" applyFont="1"/>
    <xf numFmtId="0" fontId="1" fillId="0" borderId="0" xfId="6"/>
    <xf numFmtId="0" fontId="29" fillId="0" borderId="0" xfId="6" applyFont="1"/>
    <xf numFmtId="0" fontId="28" fillId="0" borderId="1" xfId="6" applyFont="1" applyBorder="1" applyAlignment="1">
      <alignment horizontal="center" vertical="center"/>
    </xf>
    <xf numFmtId="0" fontId="30" fillId="0" borderId="1" xfId="6" applyFont="1" applyBorder="1" applyAlignment="1">
      <alignment horizontal="center" vertical="top" wrapText="1"/>
    </xf>
    <xf numFmtId="0" fontId="28" fillId="0" borderId="0" xfId="14" applyFont="1" applyAlignment="1">
      <alignment horizontal="center" vertical="center"/>
    </xf>
    <xf numFmtId="0" fontId="3" fillId="0" borderId="1" xfId="6" applyFont="1" applyBorder="1" applyAlignment="1">
      <alignment horizontal="center"/>
    </xf>
    <xf numFmtId="2" fontId="3" fillId="0" borderId="1" xfId="6" applyNumberFormat="1" applyFont="1" applyFill="1" applyBorder="1" applyAlignment="1">
      <alignment horizontal="right" indent="1"/>
    </xf>
    <xf numFmtId="0" fontId="3" fillId="0" borderId="1" xfId="6" applyFont="1" applyFill="1" applyBorder="1" applyAlignment="1">
      <alignment horizontal="center"/>
    </xf>
    <xf numFmtId="0" fontId="34" fillId="0" borderId="0" xfId="6" applyFont="1" applyAlignment="1"/>
    <xf numFmtId="0" fontId="35" fillId="0" borderId="0" xfId="14" applyFont="1"/>
    <xf numFmtId="164" fontId="14" fillId="0" borderId="11" xfId="2" applyNumberFormat="1" applyFont="1" applyFill="1" applyBorder="1" applyAlignment="1"/>
    <xf numFmtId="0" fontId="2" fillId="2" borderId="16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4" xfId="5" applyFont="1" applyBorder="1" applyAlignment="1">
      <alignment horizontal="right" vertical="center"/>
    </xf>
    <xf numFmtId="0" fontId="2" fillId="3" borderId="14" xfId="5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164" fontId="15" fillId="2" borderId="1" xfId="0" applyNumberFormat="1" applyFont="1" applyFill="1" applyBorder="1"/>
    <xf numFmtId="164" fontId="36" fillId="0" borderId="1" xfId="0" applyNumberFormat="1" applyFont="1" applyFill="1" applyBorder="1" applyAlignment="1" applyProtection="1">
      <alignment horizontal="right"/>
      <protection locked="0"/>
    </xf>
    <xf numFmtId="164" fontId="36" fillId="0" borderId="1" xfId="0" applyNumberFormat="1" applyFont="1" applyFill="1" applyBorder="1" applyAlignment="1" applyProtection="1">
      <alignment horizontal="right"/>
    </xf>
    <xf numFmtId="164" fontId="36" fillId="0" borderId="1" xfId="0" applyNumberFormat="1" applyFont="1" applyBorder="1" applyAlignment="1" applyProtection="1">
      <alignment horizontal="right"/>
      <protection locked="0"/>
    </xf>
    <xf numFmtId="0" fontId="21" fillId="0" borderId="1" xfId="0" applyFont="1" applyBorder="1"/>
    <xf numFmtId="0" fontId="38" fillId="0" borderId="1" xfId="0" applyFont="1" applyBorder="1" applyAlignment="1">
      <alignment horizontal="right"/>
    </xf>
    <xf numFmtId="165" fontId="16" fillId="0" borderId="1" xfId="0" applyNumberFormat="1" applyFont="1" applyFill="1" applyBorder="1" applyAlignment="1">
      <alignment horizontal="center" vertical="center"/>
    </xf>
    <xf numFmtId="165" fontId="16" fillId="0" borderId="0" xfId="0" applyNumberFormat="1" applyFont="1"/>
    <xf numFmtId="0" fontId="38" fillId="0" borderId="6" xfId="0" applyFont="1" applyBorder="1" applyAlignment="1">
      <alignment horizontal="right"/>
    </xf>
    <xf numFmtId="165" fontId="16" fillId="0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8" fillId="0" borderId="0" xfId="0" applyFont="1"/>
    <xf numFmtId="0" fontId="24" fillId="0" borderId="0" xfId="0" applyFont="1"/>
    <xf numFmtId="0" fontId="21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166" fontId="0" fillId="0" borderId="4" xfId="26" applyNumberFormat="1" applyFont="1" applyBorder="1"/>
    <xf numFmtId="0" fontId="24" fillId="0" borderId="0" xfId="0" applyFont="1" applyAlignment="1">
      <alignment horizontal="center"/>
    </xf>
    <xf numFmtId="167" fontId="0" fillId="0" borderId="1" xfId="27" applyNumberFormat="1" applyFont="1" applyBorder="1" applyAlignment="1">
      <alignment horizontal="center" vertical="center"/>
    </xf>
    <xf numFmtId="167" fontId="0" fillId="0" borderId="1" xfId="27" applyNumberFormat="1" applyFont="1" applyFill="1" applyBorder="1" applyAlignment="1">
      <alignment horizontal="center" vertical="center"/>
    </xf>
    <xf numFmtId="167" fontId="1" fillId="0" borderId="1" xfId="27" applyNumberFormat="1" applyFont="1" applyFill="1" applyBorder="1" applyAlignment="1">
      <alignment vertical="center"/>
    </xf>
    <xf numFmtId="167" fontId="1" fillId="2" borderId="1" xfId="27" applyNumberFormat="1" applyFont="1" applyFill="1" applyBorder="1" applyAlignment="1">
      <alignment vertical="center"/>
    </xf>
    <xf numFmtId="167" fontId="1" fillId="2" borderId="10" xfId="27" applyNumberFormat="1" applyFont="1" applyFill="1" applyBorder="1" applyAlignment="1">
      <alignment vertical="center"/>
    </xf>
    <xf numFmtId="166" fontId="20" fillId="0" borderId="1" xfId="26" applyNumberFormat="1" applyFont="1" applyBorder="1"/>
    <xf numFmtId="166" fontId="0" fillId="0" borderId="1" xfId="26" applyNumberFormat="1" applyFont="1" applyFill="1" applyBorder="1"/>
    <xf numFmtId="166" fontId="0" fillId="0" borderId="1" xfId="26" applyNumberFormat="1" applyFont="1" applyBorder="1"/>
    <xf numFmtId="0" fontId="2" fillId="3" borderId="34" xfId="0" applyFont="1" applyFill="1" applyBorder="1" applyAlignment="1">
      <alignment horizontal="right" vertical="center"/>
    </xf>
    <xf numFmtId="164" fontId="14" fillId="0" borderId="35" xfId="2" applyNumberFormat="1" applyFont="1" applyFill="1" applyBorder="1" applyAlignment="1"/>
    <xf numFmtId="167" fontId="1" fillId="2" borderId="30" xfId="27" applyNumberFormat="1" applyFont="1" applyFill="1" applyBorder="1" applyAlignment="1">
      <alignment vertical="center"/>
    </xf>
    <xf numFmtId="164" fontId="14" fillId="0" borderId="30" xfId="2" applyNumberFormat="1" applyFont="1" applyFill="1" applyBorder="1" applyAlignment="1"/>
    <xf numFmtId="164" fontId="14" fillId="0" borderId="36" xfId="2" applyNumberFormat="1" applyFont="1" applyFill="1" applyBorder="1" applyAlignment="1"/>
    <xf numFmtId="1" fontId="1" fillId="0" borderId="35" xfId="2" applyNumberFormat="1" applyFill="1" applyBorder="1" applyAlignment="1">
      <alignment vertical="center"/>
    </xf>
    <xf numFmtId="1" fontId="1" fillId="0" borderId="30" xfId="2" applyNumberFormat="1" applyFill="1" applyBorder="1" applyAlignment="1">
      <alignment vertical="center"/>
    </xf>
    <xf numFmtId="1" fontId="1" fillId="0" borderId="36" xfId="2" applyNumberFormat="1" applyFill="1" applyBorder="1" applyAlignment="1">
      <alignment vertical="center"/>
    </xf>
    <xf numFmtId="1" fontId="1" fillId="0" borderId="32" xfId="2" applyNumberFormat="1" applyFill="1" applyBorder="1" applyAlignment="1">
      <alignment vertical="center"/>
    </xf>
    <xf numFmtId="166" fontId="0" fillId="0" borderId="0" xfId="0" applyNumberFormat="1"/>
    <xf numFmtId="0" fontId="0" fillId="0" borderId="1" xfId="0" applyBorder="1" applyAlignment="1">
      <alignment vertical="center"/>
    </xf>
    <xf numFmtId="0" fontId="7" fillId="0" borderId="1" xfId="3" applyFont="1" applyFill="1" applyBorder="1" applyAlignment="1">
      <alignment horizontal="right" wrapText="1"/>
    </xf>
    <xf numFmtId="167" fontId="21" fillId="0" borderId="1" xfId="27" applyNumberFormat="1" applyFont="1" applyBorder="1" applyAlignment="1">
      <alignment horizontal="center" vertical="center"/>
    </xf>
    <xf numFmtId="167" fontId="21" fillId="0" borderId="1" xfId="27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right" wrapText="1"/>
    </xf>
    <xf numFmtId="1" fontId="0" fillId="0" borderId="32" xfId="0" applyNumberFormat="1" applyBorder="1"/>
    <xf numFmtId="1" fontId="0" fillId="0" borderId="30" xfId="0" applyNumberFormat="1" applyBorder="1"/>
    <xf numFmtId="1" fontId="0" fillId="0" borderId="36" xfId="0" applyNumberFormat="1" applyFill="1" applyBorder="1"/>
    <xf numFmtId="0" fontId="2" fillId="3" borderId="37" xfId="0" applyFont="1" applyFill="1" applyBorder="1" applyAlignment="1">
      <alignment horizontal="right" vertical="center"/>
    </xf>
    <xf numFmtId="164" fontId="14" fillId="0" borderId="38" xfId="2" applyNumberFormat="1" applyFont="1" applyFill="1" applyBorder="1" applyAlignment="1"/>
    <xf numFmtId="167" fontId="1" fillId="2" borderId="39" xfId="27" applyNumberFormat="1" applyFont="1" applyFill="1" applyBorder="1" applyAlignment="1">
      <alignment vertical="center"/>
    </xf>
    <xf numFmtId="164" fontId="14" fillId="0" borderId="39" xfId="2" applyNumberFormat="1" applyFont="1" applyFill="1" applyBorder="1" applyAlignment="1"/>
    <xf numFmtId="164" fontId="14" fillId="0" borderId="40" xfId="2" applyNumberFormat="1" applyFont="1" applyFill="1" applyBorder="1" applyAlignment="1"/>
    <xf numFmtId="1" fontId="1" fillId="0" borderId="38" xfId="2" applyNumberFormat="1" applyFill="1" applyBorder="1" applyAlignment="1">
      <alignment vertical="center"/>
    </xf>
    <xf numFmtId="1" fontId="1" fillId="0" borderId="39" xfId="2" applyNumberFormat="1" applyFill="1" applyBorder="1" applyAlignment="1">
      <alignment vertical="center"/>
    </xf>
    <xf numFmtId="1" fontId="1" fillId="0" borderId="40" xfId="2" applyNumberFormat="1" applyFill="1" applyBorder="1" applyAlignment="1">
      <alignment vertical="center"/>
    </xf>
    <xf numFmtId="1" fontId="0" fillId="0" borderId="41" xfId="0" applyNumberFormat="1" applyBorder="1"/>
    <xf numFmtId="1" fontId="0" fillId="0" borderId="39" xfId="0" applyNumberFormat="1" applyBorder="1"/>
    <xf numFmtId="1" fontId="0" fillId="0" borderId="40" xfId="0" applyNumberFormat="1" applyFill="1" applyBorder="1"/>
    <xf numFmtId="0" fontId="2" fillId="3" borderId="15" xfId="5" applyFont="1" applyFill="1" applyBorder="1" applyAlignment="1">
      <alignment horizontal="right" vertical="center"/>
    </xf>
    <xf numFmtId="1" fontId="0" fillId="0" borderId="12" xfId="0" applyNumberFormat="1" applyBorder="1"/>
    <xf numFmtId="1" fontId="0" fillId="0" borderId="10" xfId="0" applyNumberFormat="1" applyBorder="1"/>
    <xf numFmtId="1" fontId="0" fillId="0" borderId="11" xfId="0" applyNumberFormat="1" applyFill="1" applyBorder="1"/>
    <xf numFmtId="0" fontId="2" fillId="0" borderId="15" xfId="5" applyFont="1" applyBorder="1" applyAlignment="1">
      <alignment horizontal="right" vertical="center"/>
    </xf>
    <xf numFmtId="0" fontId="2" fillId="2" borderId="34" xfId="0" applyFont="1" applyFill="1" applyBorder="1" applyAlignment="1">
      <alignment horizontal="right" vertical="center"/>
    </xf>
    <xf numFmtId="0" fontId="2" fillId="2" borderId="37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164" fontId="15" fillId="0" borderId="1" xfId="0" applyNumberFormat="1" applyFont="1" applyFill="1" applyBorder="1"/>
    <xf numFmtId="165" fontId="0" fillId="0" borderId="1" xfId="0" applyNumberFormat="1" applyFont="1" applyFill="1" applyBorder="1"/>
    <xf numFmtId="166" fontId="20" fillId="0" borderId="1" xfId="26" applyNumberFormat="1" applyFont="1" applyFill="1" applyBorder="1"/>
    <xf numFmtId="1" fontId="17" fillId="0" borderId="0" xfId="0" applyNumberFormat="1" applyFont="1"/>
    <xf numFmtId="1" fontId="0" fillId="0" borderId="1" xfId="0" applyNumberFormat="1" applyFill="1" applyBorder="1"/>
    <xf numFmtId="0" fontId="21" fillId="0" borderId="30" xfId="0" applyFont="1" applyBorder="1" applyAlignment="1">
      <alignment horizontal="right"/>
    </xf>
    <xf numFmtId="164" fontId="15" fillId="0" borderId="30" xfId="2" applyNumberFormat="1" applyFont="1" applyFill="1" applyBorder="1" applyAlignment="1"/>
    <xf numFmtId="165" fontId="16" fillId="0" borderId="30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right"/>
    </xf>
    <xf numFmtId="0" fontId="2" fillId="0" borderId="1" xfId="2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2" fontId="3" fillId="0" borderId="0" xfId="6" applyNumberFormat="1" applyFont="1" applyFill="1" applyBorder="1" applyAlignment="1">
      <alignment horizontal="right" indent="1"/>
    </xf>
    <xf numFmtId="164" fontId="15" fillId="0" borderId="39" xfId="2" applyNumberFormat="1" applyFont="1" applyFill="1" applyBorder="1" applyAlignment="1"/>
    <xf numFmtId="3" fontId="0" fillId="0" borderId="1" xfId="0" applyNumberFormat="1" applyBorder="1"/>
    <xf numFmtId="1" fontId="1" fillId="0" borderId="4" xfId="2" applyNumberFormat="1" applyFill="1" applyBorder="1" applyAlignment="1">
      <alignment vertical="center"/>
    </xf>
    <xf numFmtId="3" fontId="16" fillId="0" borderId="1" xfId="0" applyNumberFormat="1" applyFont="1" applyBorder="1"/>
    <xf numFmtId="165" fontId="16" fillId="0" borderId="1" xfId="0" applyNumberFormat="1" applyFont="1" applyFill="1" applyBorder="1"/>
    <xf numFmtId="166" fontId="16" fillId="0" borderId="1" xfId="26" applyNumberFormat="1" applyFont="1" applyFill="1" applyBorder="1"/>
    <xf numFmtId="0" fontId="0" fillId="0" borderId="1" xfId="0" applyBorder="1" applyAlignment="1">
      <alignment horizontal="right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1" xfId="1" applyNumberFormat="1" applyBorder="1" applyAlignment="1">
      <alignment vertical="center"/>
    </xf>
    <xf numFmtId="3" fontId="17" fillId="0" borderId="1" xfId="0" applyNumberFormat="1" applyFont="1" applyBorder="1"/>
    <xf numFmtId="0" fontId="1" fillId="0" borderId="1" xfId="1" applyNumberFormat="1" applyFill="1" applyBorder="1" applyAlignment="1">
      <alignment horizontal="right" vertical="center"/>
    </xf>
    <xf numFmtId="3" fontId="17" fillId="0" borderId="1" xfId="0" applyNumberFormat="1" applyFont="1" applyFill="1" applyBorder="1"/>
    <xf numFmtId="165" fontId="0" fillId="0" borderId="1" xfId="0" applyNumberFormat="1" applyFill="1" applyBorder="1"/>
    <xf numFmtId="0" fontId="1" fillId="0" borderId="1" xfId="1" applyNumberFormat="1" applyBorder="1" applyAlignment="1">
      <alignment horizontal="right" vertical="center"/>
    </xf>
    <xf numFmtId="165" fontId="0" fillId="0" borderId="0" xfId="0" applyNumberFormat="1"/>
    <xf numFmtId="0" fontId="1" fillId="0" borderId="1" xfId="1" applyNumberFormat="1" applyFill="1" applyBorder="1" applyAlignment="1">
      <alignment vertical="center"/>
    </xf>
    <xf numFmtId="0" fontId="21" fillId="0" borderId="0" xfId="0" applyFont="1" applyAlignment="1">
      <alignment horizontal="right"/>
    </xf>
    <xf numFmtId="0" fontId="37" fillId="0" borderId="3" xfId="0" applyFont="1" applyFill="1" applyBorder="1" applyAlignment="1">
      <alignment horizontal="right" vertical="center" wrapText="1"/>
    </xf>
    <xf numFmtId="0" fontId="37" fillId="0" borderId="1" xfId="0" applyFont="1" applyFill="1" applyBorder="1" applyAlignment="1">
      <alignment horizontal="right" vertical="center" wrapText="1"/>
    </xf>
    <xf numFmtId="43" fontId="0" fillId="0" borderId="0" xfId="0" applyNumberFormat="1"/>
    <xf numFmtId="0" fontId="21" fillId="0" borderId="1" xfId="0" applyFont="1" applyBorder="1" applyAlignment="1">
      <alignment horizontal="center"/>
    </xf>
    <xf numFmtId="3" fontId="16" fillId="0" borderId="1" xfId="0" applyNumberFormat="1" applyFont="1" applyFill="1" applyBorder="1"/>
    <xf numFmtId="164" fontId="15" fillId="0" borderId="35" xfId="2" applyNumberFormat="1" applyFont="1" applyFill="1" applyBorder="1" applyAlignment="1"/>
    <xf numFmtId="164" fontId="15" fillId="0" borderId="36" xfId="2" applyNumberFormat="1" applyFont="1" applyFill="1" applyBorder="1" applyAlignment="1"/>
    <xf numFmtId="3" fontId="0" fillId="0" borderId="1" xfId="0" applyNumberFormat="1" applyFill="1" applyBorder="1"/>
    <xf numFmtId="0" fontId="25" fillId="0" borderId="1" xfId="0" applyFont="1" applyFill="1" applyBorder="1" applyAlignment="1">
      <alignment horizontal="right"/>
    </xf>
    <xf numFmtId="166" fontId="0" fillId="0" borderId="4" xfId="26" applyNumberFormat="1" applyFont="1" applyFill="1" applyBorder="1"/>
    <xf numFmtId="0" fontId="0" fillId="0" borderId="1" xfId="0" applyBorder="1" applyAlignment="1">
      <alignment horizontal="center" vertical="center"/>
    </xf>
    <xf numFmtId="0" fontId="21" fillId="0" borderId="13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2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7" fillId="0" borderId="0" xfId="6" applyFont="1" applyFill="1" applyAlignment="1">
      <alignment horizontal="center"/>
    </xf>
  </cellXfs>
  <cellStyles count="135">
    <cellStyle name="_Bok2" xfId="28"/>
    <cellStyle name="_detail" xfId="29"/>
    <cellStyle name="_FNS" xfId="30"/>
    <cellStyle name="_IIP20073" xfId="31"/>
    <cellStyle name="_IIP-Banki 2007Q1" xfId="32"/>
    <cellStyle name="_IIP-Bnk2006-08new" xfId="33"/>
    <cellStyle name="_IIP-new" xfId="34"/>
    <cellStyle name="_IIP-SM" xfId="35"/>
    <cellStyle name="_MSX+INV" xfId="36"/>
    <cellStyle name="_Sheet1" xfId="37"/>
    <cellStyle name="_Sheet1_1" xfId="38"/>
    <cellStyle name="_Sheet1_1_FNS" xfId="39"/>
    <cellStyle name="_Sheet1_1_IIP-Bnk2006-08new" xfId="40"/>
    <cellStyle name="_Sheet1_1_Sheet1" xfId="41"/>
    <cellStyle name="_Sheet1_1_Sheet2" xfId="42"/>
    <cellStyle name="_Sheet1_1_Sheet3" xfId="43"/>
    <cellStyle name="_Sheet1_1_SM" xfId="44"/>
    <cellStyle name="_Sheet1_2" xfId="45"/>
    <cellStyle name="_Sheet1_FNS" xfId="46"/>
    <cellStyle name="_Sheet1_IIP-Bnk2006-08new" xfId="47"/>
    <cellStyle name="_Sheet1_Sheet1" xfId="48"/>
    <cellStyle name="_Sheet1_Sheet1_1" xfId="49"/>
    <cellStyle name="_Sheet1_Sheet2" xfId="50"/>
    <cellStyle name="_Sheet1_Sheet2_1" xfId="51"/>
    <cellStyle name="_Sheet1_Sheet3" xfId="52"/>
    <cellStyle name="_Sheet1_Sheet3_1" xfId="53"/>
    <cellStyle name="_Sheet1_Sheet3_IIP-Bnk2006-08new" xfId="54"/>
    <cellStyle name="_Sheet1_SM" xfId="55"/>
    <cellStyle name="_Sheet1_SM_1" xfId="56"/>
    <cellStyle name="_Sheet1_SXV-vali" xfId="57"/>
    <cellStyle name="_Sheet2" xfId="58"/>
    <cellStyle name="_Sheet3" xfId="59"/>
    <cellStyle name="_Sheet4" xfId="60"/>
    <cellStyle name="_Sheet5" xfId="61"/>
    <cellStyle name="_Sheet5_1" xfId="62"/>
    <cellStyle name="_SM" xfId="63"/>
    <cellStyle name="20% - Accent1 2" xfId="64"/>
    <cellStyle name="20% - Accent2 2" xfId="65"/>
    <cellStyle name="20% - Accent3 2" xfId="66"/>
    <cellStyle name="20% - Accent4 2" xfId="67"/>
    <cellStyle name="20% - Accent5 2" xfId="68"/>
    <cellStyle name="20% - Accent6 2" xfId="69"/>
    <cellStyle name="40% - Accent1 2" xfId="70"/>
    <cellStyle name="40% - Accent2 2" xfId="71"/>
    <cellStyle name="40% - Accent3 2" xfId="72"/>
    <cellStyle name="40% - Accent4 2" xfId="73"/>
    <cellStyle name="40% - Accent5 2" xfId="74"/>
    <cellStyle name="40% - Accent6 2" xfId="75"/>
    <cellStyle name="60% - Accent1 2" xfId="76"/>
    <cellStyle name="60% - Accent2 2" xfId="77"/>
    <cellStyle name="60% - Accent3 2" xfId="78"/>
    <cellStyle name="60% - Accent4 2" xfId="79"/>
    <cellStyle name="60% - Accent5 2" xfId="80"/>
    <cellStyle name="60% - Accent6 2" xfId="81"/>
    <cellStyle name="Accent1 2" xfId="82"/>
    <cellStyle name="Accent2 2" xfId="83"/>
    <cellStyle name="Accent3 2" xfId="84"/>
    <cellStyle name="Accent4 2" xfId="85"/>
    <cellStyle name="Accent5 2" xfId="86"/>
    <cellStyle name="Accent6 2" xfId="87"/>
    <cellStyle name="Bad 2" xfId="88"/>
    <cellStyle name="Calculation 2" xfId="89"/>
    <cellStyle name="Check Cell 2" xfId="90"/>
    <cellStyle name="Comma" xfId="26" builtinId="3"/>
    <cellStyle name="Comma 2" xfId="7"/>
    <cellStyle name="Comma 2 2" xfId="8"/>
    <cellStyle name="Comma 3" xfId="9"/>
    <cellStyle name="Comma 3 2" xfId="10"/>
    <cellStyle name="Comma 4" xfId="11"/>
    <cellStyle name="Comma 5" xfId="12"/>
    <cellStyle name="Comma 6" xfId="18"/>
    <cellStyle name="Date" xfId="91"/>
    <cellStyle name="Explanatory Text 2" xfId="92"/>
    <cellStyle name="Fixed" xfId="93"/>
    <cellStyle name="Good 2" xfId="94"/>
    <cellStyle name="Heading 1 2" xfId="95"/>
    <cellStyle name="Heading 2 2" xfId="96"/>
    <cellStyle name="Heading 3 2" xfId="97"/>
    <cellStyle name="Heading 4 2" xfId="98"/>
    <cellStyle name="HEADING1" xfId="99"/>
    <cellStyle name="HEADING2" xfId="100"/>
    <cellStyle name="Input 2" xfId="101"/>
    <cellStyle name="Linked Cell 2" xfId="102"/>
    <cellStyle name="Neutral 2" xfId="103"/>
    <cellStyle name="Normal" xfId="0" builtinId="0"/>
    <cellStyle name="Normal 10" xfId="13"/>
    <cellStyle name="Normal 11" xfId="104"/>
    <cellStyle name="Normal 11 2" xfId="105"/>
    <cellStyle name="Normal 12" xfId="106"/>
    <cellStyle name="Normal 13" xfId="107"/>
    <cellStyle name="Normal 14" xfId="108"/>
    <cellStyle name="Normal 2" xfId="4"/>
    <cellStyle name="Normal 2 2" xfId="14"/>
    <cellStyle name="Normal 2 2 2" xfId="15"/>
    <cellStyle name="Normal 2 3" xfId="16"/>
    <cellStyle name="Normal 2 3 2" xfId="109"/>
    <cellStyle name="Normal 3" xfId="19"/>
    <cellStyle name="Normal 4" xfId="20"/>
    <cellStyle name="Normal 4 2" xfId="21"/>
    <cellStyle name="Normal 5" xfId="6"/>
    <cellStyle name="Normal 5 2" xfId="110"/>
    <cellStyle name="Normal 6" xfId="22"/>
    <cellStyle name="Normal 6 2" xfId="111"/>
    <cellStyle name="Normal 7" xfId="17"/>
    <cellStyle name="Normal 7 2" xfId="112"/>
    <cellStyle name="Normal 8" xfId="23"/>
    <cellStyle name="Normal 9" xfId="113"/>
    <cellStyle name="Normal_2010_GDP_ann_adjusted_uformulo" xfId="5"/>
    <cellStyle name="Normal_ea_bolo_II_form_07" xfId="1"/>
    <cellStyle name="Normal_Sheet2" xfId="3"/>
    <cellStyle name="Note 2" xfId="114"/>
    <cellStyle name="Output 2" xfId="115"/>
    <cellStyle name="Percent" xfId="27" builtinId="5"/>
    <cellStyle name="Percent 10" xfId="116"/>
    <cellStyle name="Percent 11" xfId="117"/>
    <cellStyle name="Percent 12" xfId="118"/>
    <cellStyle name="Percent 13" xfId="119"/>
    <cellStyle name="Percent 2" xfId="24"/>
    <cellStyle name="Percent 3" xfId="120"/>
    <cellStyle name="Percent 4" xfId="121"/>
    <cellStyle name="Percent 5" xfId="122"/>
    <cellStyle name="Percent 6" xfId="123"/>
    <cellStyle name="Percent 7" xfId="124"/>
    <cellStyle name="Percent 8" xfId="125"/>
    <cellStyle name="Percent 9" xfId="126"/>
    <cellStyle name="Style 1" xfId="2"/>
    <cellStyle name="Style 1 2" xfId="25"/>
    <cellStyle name="Title 2" xfId="127"/>
    <cellStyle name="Total 2" xfId="128"/>
    <cellStyle name="Warning Text 2" xfId="129"/>
    <cellStyle name="Денежный [0]_msx" xfId="130"/>
    <cellStyle name="Денежный_msx" xfId="131"/>
    <cellStyle name="Обычный_BankPoz" xfId="132"/>
    <cellStyle name="Финансовый [0]_msx" xfId="133"/>
    <cellStyle name="Финансовый_msx" xfId="13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933289076416658E-2"/>
          <c:y val="1.7941984758272141E-2"/>
          <c:w val="0.92376537745009746"/>
          <c:h val="0.822897271013515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მშპ_წლიური!$E$5</c:f>
              <c:strCache>
                <c:ptCount val="1"/>
                <c:pt idx="0">
                  <c:v>მშპ ერთ სულ მოსახლეზე (აშშ დოლარი)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მშპ_წლიური!$A$10:$A$27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მშპ_წლიური!$E$10:$E$27</c:f>
              <c:numCache>
                <c:formatCode>0</c:formatCode>
                <c:ptCount val="18"/>
                <c:pt idx="0">
                  <c:v>689.72189601124876</c:v>
                </c:pt>
                <c:pt idx="1">
                  <c:v>731.82017539043886</c:v>
                </c:pt>
                <c:pt idx="2">
                  <c:v>777.26380597188336</c:v>
                </c:pt>
                <c:pt idx="3">
                  <c:v>918.99330589937756</c:v>
                </c:pt>
                <c:pt idx="4">
                  <c:v>1187.5967608640572</c:v>
                </c:pt>
                <c:pt idx="5">
                  <c:v>1483.5079567743999</c:v>
                </c:pt>
                <c:pt idx="6">
                  <c:v>1763.5065403644971</c:v>
                </c:pt>
                <c:pt idx="7">
                  <c:v>2314.5875569180694</c:v>
                </c:pt>
                <c:pt idx="8">
                  <c:v>2921.0974595114653</c:v>
                </c:pt>
                <c:pt idx="9">
                  <c:v>2455.2046741910872</c:v>
                </c:pt>
                <c:pt idx="10">
                  <c:v>2622.9635686641486</c:v>
                </c:pt>
                <c:pt idx="11">
                  <c:v>3230.6749176817075</c:v>
                </c:pt>
                <c:pt idx="12">
                  <c:v>3523.3995197997083</c:v>
                </c:pt>
                <c:pt idx="13">
                  <c:v>3599.5966794236447</c:v>
                </c:pt>
                <c:pt idx="14">
                  <c:v>3676.1692766006136</c:v>
                </c:pt>
                <c:pt idx="15">
                  <c:v>3766.6287312737682</c:v>
                </c:pt>
                <c:pt idx="16">
                  <c:v>3857.2500365143824</c:v>
                </c:pt>
                <c:pt idx="17">
                  <c:v>4046.8138547362314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4-42D6-B2A7-B3C6200DC97A}"/>
            </c:ext>
          </c:extLst>
        </c:ser>
        <c:ser>
          <c:idx val="4"/>
          <c:order val="1"/>
          <c:tx>
            <c:strRef>
              <c:f>მშპ_წლიური!$F$5</c:f>
              <c:strCache>
                <c:ptCount val="1"/>
                <c:pt idx="0">
                  <c:v>მშპ ერთ სულ მოსახლეზე (PPP, აშშ დოლარი)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მშპ_წლიური!$A$10:$A$27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მშპ_წლიური!$F$10:$F$27</c:f>
              <c:numCache>
                <c:formatCode>#,##0</c:formatCode>
                <c:ptCount val="18"/>
                <c:pt idx="0">
                  <c:v>2567.096</c:v>
                </c:pt>
                <c:pt idx="1">
                  <c:v>2770.5219999999999</c:v>
                </c:pt>
                <c:pt idx="2">
                  <c:v>2990.3470000000002</c:v>
                </c:pt>
                <c:pt idx="3">
                  <c:v>3432.625</c:v>
                </c:pt>
                <c:pt idx="4">
                  <c:v>3778.259</c:v>
                </c:pt>
                <c:pt idx="5">
                  <c:v>4328.0420000000004</c:v>
                </c:pt>
                <c:pt idx="6">
                  <c:v>4944.1099999999997</c:v>
                </c:pt>
                <c:pt idx="7">
                  <c:v>5788.6210000000001</c:v>
                </c:pt>
                <c:pt idx="8">
                  <c:v>6124.74</c:v>
                </c:pt>
                <c:pt idx="9">
                  <c:v>6025.5870000000004</c:v>
                </c:pt>
                <c:pt idx="10">
                  <c:v>6568.2920000000004</c:v>
                </c:pt>
                <c:pt idx="11">
                  <c:v>7286.8670000000002</c:v>
                </c:pt>
                <c:pt idx="12">
                  <c:v>8002.44</c:v>
                </c:pt>
                <c:pt idx="13">
                  <c:v>8525.9979999999996</c:v>
                </c:pt>
                <c:pt idx="14">
                  <c:v>9210.1550000000007</c:v>
                </c:pt>
                <c:pt idx="15">
                  <c:v>9590.9629999999997</c:v>
                </c:pt>
                <c:pt idx="16">
                  <c:v>10099.867</c:v>
                </c:pt>
                <c:pt idx="17">
                  <c:v>10872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4-42D6-B2A7-B3C6200DC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axId val="94797312"/>
        <c:axId val="71609728"/>
      </c:barChart>
      <c:catAx>
        <c:axId val="9479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609728"/>
        <c:crosses val="autoZero"/>
        <c:auto val="1"/>
        <c:lblAlgn val="ctr"/>
        <c:lblOffset val="100"/>
        <c:noMultiLvlLbl val="0"/>
      </c:catAx>
      <c:valAx>
        <c:axId val="716097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4797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48031496062987E-2"/>
          <c:y val="0.1295782477275679"/>
          <c:w val="0.92157362204724413"/>
          <c:h val="0.788940679453644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მშპ_წლიური!$D$5</c:f>
              <c:strCache>
                <c:ptCount val="1"/>
                <c:pt idx="0">
                  <c:v>მშპ ერთ სულზე (ლარი)</c:v>
                </c:pt>
              </c:strCache>
            </c:strRef>
          </c:tx>
          <c:spPr>
            <a:solidFill>
              <a:srgbClr val="FFFF00">
                <a:alpha val="89000"/>
              </a:srgbClr>
            </a:solidFill>
            <a:ln>
              <a:solidFill>
                <a:srgbClr val="FFFF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მშპ_წლიური!$A$10:$A$27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მშპ_წლიური!$D$10:$D$27</c:f>
              <c:numCache>
                <c:formatCode>0</c:formatCode>
                <c:ptCount val="18"/>
                <c:pt idx="0">
                  <c:v>1362.5218412560573</c:v>
                </c:pt>
                <c:pt idx="1">
                  <c:v>1516.3352819111024</c:v>
                </c:pt>
                <c:pt idx="2">
                  <c:v>1705.598984337684</c:v>
                </c:pt>
                <c:pt idx="3">
                  <c:v>1972.1118181195523</c:v>
                </c:pt>
                <c:pt idx="4">
                  <c:v>2276.6721076429035</c:v>
                </c:pt>
                <c:pt idx="5">
                  <c:v>2689.0992568531328</c:v>
                </c:pt>
                <c:pt idx="6">
                  <c:v>3133.1454838832497</c:v>
                </c:pt>
                <c:pt idx="7">
                  <c:v>3866.8802852805716</c:v>
                </c:pt>
                <c:pt idx="8">
                  <c:v>4352.9021025603233</c:v>
                </c:pt>
                <c:pt idx="9">
                  <c:v>4101.3258984701188</c:v>
                </c:pt>
                <c:pt idx="10">
                  <c:v>4675.7200092061676</c:v>
                </c:pt>
                <c:pt idx="11">
                  <c:v>5447.056874488645</c:v>
                </c:pt>
                <c:pt idx="12">
                  <c:v>5818.0548522002391</c:v>
                </c:pt>
                <c:pt idx="13">
                  <c:v>5987.63420515078</c:v>
                </c:pt>
                <c:pt idx="14">
                  <c:v>6491.5891999116466</c:v>
                </c:pt>
                <c:pt idx="15">
                  <c:v>8550.9210853507775</c:v>
                </c:pt>
                <c:pt idx="16">
                  <c:v>9129.0158411322955</c:v>
                </c:pt>
                <c:pt idx="17">
                  <c:v>10151.980260371385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4-41EE-BAE3-3DB08F54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axId val="97080832"/>
        <c:axId val="97206272"/>
      </c:barChart>
      <c:catAx>
        <c:axId val="9708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206272"/>
        <c:crosses val="autoZero"/>
        <c:auto val="1"/>
        <c:lblAlgn val="ctr"/>
        <c:lblOffset val="100"/>
        <c:noMultiLvlLbl val="0"/>
      </c:catAx>
      <c:valAx>
        <c:axId val="972062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08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94693945805252E-2"/>
          <c:y val="4.4876753174349623E-2"/>
          <c:w val="0.84843646621734614"/>
          <c:h val="0.80831476017765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მშპ_წლიური!$B$5</c:f>
              <c:strCache>
                <c:ptCount val="1"/>
                <c:pt idx="0">
                  <c:v>ნომინალური მშპ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მშპ_წლიური!$A$14:$A$27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მშპ_წლიური!$B$14:$B$27</c:f>
              <c:numCache>
                <c:formatCode>0</c:formatCode>
                <c:ptCount val="14"/>
                <c:pt idx="0">
                  <c:v>9824.2954789006562</c:v>
                </c:pt>
                <c:pt idx="1">
                  <c:v>11620.942438490812</c:v>
                </c:pt>
                <c:pt idx="2">
                  <c:v>13789.913218215348</c:v>
                </c:pt>
                <c:pt idx="3">
                  <c:v>16993.778789722524</c:v>
                </c:pt>
                <c:pt idx="4">
                  <c:v>19074.852303629603</c:v>
                </c:pt>
                <c:pt idx="5">
                  <c:v>17985.954595150855</c:v>
                </c:pt>
                <c:pt idx="6">
                  <c:v>20743.364248842241</c:v>
                </c:pt>
                <c:pt idx="7">
                  <c:v>24343.986583464652</c:v>
                </c:pt>
                <c:pt idx="8">
                  <c:v>26167.283503255792</c:v>
                </c:pt>
                <c:pt idx="9">
                  <c:v>26847.354249055072</c:v>
                </c:pt>
                <c:pt idx="10">
                  <c:v>29150.481302203247</c:v>
                </c:pt>
                <c:pt idx="11">
                  <c:v>31755.555634667184</c:v>
                </c:pt>
                <c:pt idx="12">
                  <c:v>34028.452192899829</c:v>
                </c:pt>
                <c:pt idx="13">
                  <c:v>37846.617942595432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C-4D72-8CAC-09513A3B6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axId val="97081344"/>
        <c:axId val="97208000"/>
      </c:barChart>
      <c:lineChart>
        <c:grouping val="standard"/>
        <c:varyColors val="0"/>
        <c:ser>
          <c:idx val="1"/>
          <c:order val="1"/>
          <c:tx>
            <c:strRef>
              <c:f>მშპ_წლიური!$C$5</c:f>
              <c:strCache>
                <c:ptCount val="1"/>
                <c:pt idx="0">
                  <c:v>მშპ-ს ზრდა (%)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3"/>
              <c:layout>
                <c:manualLayout>
                  <c:x val="-8.2774736260460585E-2"/>
                  <c:y val="-1.1161432983168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AC-4D72-8CAC-09513A3B6857}"/>
                </c:ext>
              </c:extLst>
            </c:dLbl>
            <c:dLbl>
              <c:idx val="5"/>
              <c:layout>
                <c:manualLayout>
                  <c:x val="-7.6717487876342333E-2"/>
                  <c:y val="3.0206904327889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AC-4D72-8CAC-09513A3B6857}"/>
                </c:ext>
              </c:extLst>
            </c:dLbl>
            <c:dLbl>
              <c:idx val="7"/>
              <c:layout>
                <c:manualLayout>
                  <c:x val="-1.259929766396929E-2"/>
                  <c:y val="-2.0707972362643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AC-4D72-8CAC-09513A3B6857}"/>
                </c:ext>
              </c:extLst>
            </c:dLbl>
            <c:dLbl>
              <c:idx val="10"/>
              <c:layout>
                <c:manualLayout>
                  <c:x val="-2.3162547894809548E-2"/>
                  <c:y val="7.7939601225264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AC-4D72-8CAC-09513A3B68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მშპ_წლიური!$A$14:$A$27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მშპ_წლიური!$C$14:$C$27</c:f>
              <c:numCache>
                <c:formatCode>0.0%</c:formatCode>
                <c:ptCount val="14"/>
                <c:pt idx="0">
                  <c:v>5.8573339249901997E-2</c:v>
                </c:pt>
                <c:pt idx="1">
                  <c:v>9.5996366233887201E-2</c:v>
                </c:pt>
                <c:pt idx="2">
                  <c:v>9.3834821334065899E-2</c:v>
                </c:pt>
                <c:pt idx="3">
                  <c:v>0.12579578861486701</c:v>
                </c:pt>
                <c:pt idx="4">
                  <c:v>2.6131987749369801E-2</c:v>
                </c:pt>
                <c:pt idx="5">
                  <c:v>-3.7414096408481999E-2</c:v>
                </c:pt>
                <c:pt idx="6">
                  <c:v>6.2011309605470001E-2</c:v>
                </c:pt>
                <c:pt idx="7">
                  <c:v>7.1854315089858706E-2</c:v>
                </c:pt>
                <c:pt idx="8">
                  <c:v>6.4005183016554196E-2</c:v>
                </c:pt>
                <c:pt idx="9">
                  <c:v>3.3199310024192102E-2</c:v>
                </c:pt>
                <c:pt idx="10">
                  <c:v>4.6233315255198304E-2</c:v>
                </c:pt>
                <c:pt idx="11">
                  <c:v>2.8803188148622354E-2</c:v>
                </c:pt>
                <c:pt idx="12">
                  <c:v>2.8489733760251424E-2</c:v>
                </c:pt>
                <c:pt idx="13">
                  <c:v>4.8332305269000814E-2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4AC-4D72-8CAC-09513A3B6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2368"/>
        <c:axId val="97208576"/>
      </c:lineChart>
      <c:catAx>
        <c:axId val="9708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208000"/>
        <c:crosses val="autoZero"/>
        <c:auto val="1"/>
        <c:lblAlgn val="ctr"/>
        <c:lblOffset val="100"/>
        <c:noMultiLvlLbl val="0"/>
      </c:catAx>
      <c:valAx>
        <c:axId val="972080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081344"/>
        <c:crosses val="autoZero"/>
        <c:crossBetween val="between"/>
      </c:valAx>
      <c:valAx>
        <c:axId val="972085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082368"/>
        <c:crosses val="max"/>
        <c:crossBetween val="between"/>
      </c:valAx>
      <c:catAx>
        <c:axId val="9708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20857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406933508311462"/>
          <c:y val="0.88850503062117236"/>
          <c:w val="0.83519444444444435"/>
          <c:h val="8.3717191601049873E-2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უმუშევრობა!$C$5</c:f>
              <c:strCache>
                <c:ptCount val="1"/>
                <c:pt idx="0">
                  <c:v>უმუშევრობა სულ</c:v>
                </c:pt>
              </c:strCache>
            </c:strRef>
          </c:tx>
          <c:spPr>
            <a:solidFill>
              <a:srgbClr val="0070C0"/>
            </a:solidFill>
            <a:ln w="41275">
              <a:solidFill>
                <a:srgbClr val="0070C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უმუშევრობა!$B$11:$B$23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უმუშევრობა!$C$11:$C$23</c:f>
              <c:numCache>
                <c:formatCode>0.0%</c:formatCode>
                <c:ptCount val="13"/>
                <c:pt idx="0">
                  <c:v>0.15115242824447578</c:v>
                </c:pt>
                <c:pt idx="1">
                  <c:v>0.15371587503452305</c:v>
                </c:pt>
                <c:pt idx="2">
                  <c:v>0.17362325265584599</c:v>
                </c:pt>
                <c:pt idx="3">
                  <c:v>0.17865471085616122</c:v>
                </c:pt>
                <c:pt idx="4">
                  <c:v>0.18296265718784469</c:v>
                </c:pt>
                <c:pt idx="5">
                  <c:v>0.17405866841210649</c:v>
                </c:pt>
                <c:pt idx="6">
                  <c:v>0.17340680702813427</c:v>
                </c:pt>
                <c:pt idx="7">
                  <c:v>0.1721503314548446</c:v>
                </c:pt>
                <c:pt idx="8">
                  <c:v>0.16942982182193089</c:v>
                </c:pt>
                <c:pt idx="9">
                  <c:v>0.14621597730233146</c:v>
                </c:pt>
                <c:pt idx="10">
                  <c:v>0.1408115650136012</c:v>
                </c:pt>
                <c:pt idx="11">
                  <c:v>0.139730583386975</c:v>
                </c:pt>
                <c:pt idx="12">
                  <c:v>0.13938857151214301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7-4B38-BF6B-808592D3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71136"/>
        <c:axId val="97210880"/>
      </c:barChart>
      <c:catAx>
        <c:axId val="9737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210880"/>
        <c:crosses val="autoZero"/>
        <c:auto val="1"/>
        <c:lblAlgn val="ctr"/>
        <c:lblOffset val="100"/>
        <c:noMultiLvlLbl val="0"/>
      </c:catAx>
      <c:valAx>
        <c:axId val="9721088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37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84226898550056E-2"/>
          <c:y val="1.8501306490363537E-2"/>
          <c:w val="0.89001089759418417"/>
          <c:h val="0.73651175955946668"/>
        </c:manualLayout>
      </c:layout>
      <c:lineChart>
        <c:grouping val="standard"/>
        <c:varyColors val="0"/>
        <c:ser>
          <c:idx val="0"/>
          <c:order val="0"/>
          <c:tx>
            <c:strRef>
              <c:f>'დამატებული ღირებულება_თვეებ'!$C$4</c:f>
              <c:strCache>
                <c:ptCount val="1"/>
                <c:pt idx="0">
                  <c:v>დღგ-ს  გადამხდელ  საწარმოთა  ბრუნვის ცვლილება (%)</c:v>
                </c:pt>
              </c:strCache>
            </c:strRef>
          </c:tx>
          <c:spPr>
            <a:ln w="34925">
              <a:solidFill>
                <a:srgbClr val="002060"/>
              </a:solidFill>
            </a:ln>
          </c:spPr>
          <c:marker>
            <c:symbol val="none"/>
          </c:marker>
          <c:cat>
            <c:multiLvlStrRef>
              <c:f>'დამატებული ღირებულება_თვეებ'!$A$113:$B$169</c:f>
              <c:multiLvlStrCache>
                <c:ptCount val="5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'დამატებული ღირებულება_თვეებ'!$C$113:$C$169</c:f>
              <c:numCache>
                <c:formatCode>#,##0.0</c:formatCode>
                <c:ptCount val="57"/>
                <c:pt idx="0">
                  <c:v>16.26032687949737</c:v>
                </c:pt>
                <c:pt idx="1">
                  <c:v>14.080564277996018</c:v>
                </c:pt>
                <c:pt idx="2">
                  <c:v>18.749106779318737</c:v>
                </c:pt>
                <c:pt idx="3">
                  <c:v>5.5780644550808631</c:v>
                </c:pt>
                <c:pt idx="4">
                  <c:v>15.095332933219737</c:v>
                </c:pt>
                <c:pt idx="5">
                  <c:v>13.056892164401731</c:v>
                </c:pt>
                <c:pt idx="6">
                  <c:v>15.484323493017001</c:v>
                </c:pt>
                <c:pt idx="7">
                  <c:v>10.591926025792489</c:v>
                </c:pt>
                <c:pt idx="8">
                  <c:v>8.9892407189029626</c:v>
                </c:pt>
                <c:pt idx="9">
                  <c:v>17.952731410580867</c:v>
                </c:pt>
                <c:pt idx="10">
                  <c:v>1.8840040974815224</c:v>
                </c:pt>
                <c:pt idx="11">
                  <c:v>10.380136418441339</c:v>
                </c:pt>
                <c:pt idx="12">
                  <c:v>7.4052390401367205</c:v>
                </c:pt>
                <c:pt idx="13">
                  <c:v>19.944316709872794</c:v>
                </c:pt>
                <c:pt idx="14">
                  <c:v>8.4655923422073585</c:v>
                </c:pt>
                <c:pt idx="15">
                  <c:v>9.1318789969723184</c:v>
                </c:pt>
                <c:pt idx="16">
                  <c:v>13.407973963288029</c:v>
                </c:pt>
                <c:pt idx="17">
                  <c:v>14.406982098356693</c:v>
                </c:pt>
                <c:pt idx="18">
                  <c:v>13.472455323181691</c:v>
                </c:pt>
                <c:pt idx="19">
                  <c:v>11.802765186311163</c:v>
                </c:pt>
                <c:pt idx="20">
                  <c:v>13.112849160425696</c:v>
                </c:pt>
                <c:pt idx="21">
                  <c:v>3.0486643431572986</c:v>
                </c:pt>
                <c:pt idx="22">
                  <c:v>22.285033498552224</c:v>
                </c:pt>
                <c:pt idx="23">
                  <c:v>4.6135709342047306</c:v>
                </c:pt>
                <c:pt idx="24">
                  <c:v>3.2163014113379802</c:v>
                </c:pt>
                <c:pt idx="25">
                  <c:v>11.593615682625995</c:v>
                </c:pt>
                <c:pt idx="26">
                  <c:v>5.4486523770884077</c:v>
                </c:pt>
                <c:pt idx="27">
                  <c:v>11.283126863705519</c:v>
                </c:pt>
                <c:pt idx="28">
                  <c:v>0.60318533957757836</c:v>
                </c:pt>
                <c:pt idx="29">
                  <c:v>4.9928875657987817</c:v>
                </c:pt>
                <c:pt idx="30">
                  <c:v>2.2092605559409293</c:v>
                </c:pt>
                <c:pt idx="31">
                  <c:v>11.947707179964254</c:v>
                </c:pt>
                <c:pt idx="32">
                  <c:v>9.3605901759021322</c:v>
                </c:pt>
                <c:pt idx="33">
                  <c:v>6.7735189331280736</c:v>
                </c:pt>
                <c:pt idx="34">
                  <c:v>5.7844395285401333</c:v>
                </c:pt>
                <c:pt idx="35">
                  <c:v>13.489187393459517</c:v>
                </c:pt>
                <c:pt idx="36">
                  <c:v>22.634366576468651</c:v>
                </c:pt>
                <c:pt idx="37">
                  <c:v>16.509108470200857</c:v>
                </c:pt>
                <c:pt idx="38">
                  <c:v>22.938439627081706</c:v>
                </c:pt>
                <c:pt idx="39">
                  <c:v>11.011571362483735</c:v>
                </c:pt>
                <c:pt idx="40">
                  <c:v>19.424435661181505</c:v>
                </c:pt>
                <c:pt idx="41">
                  <c:v>17.316534249430433</c:v>
                </c:pt>
                <c:pt idx="42">
                  <c:v>16.888475335449883</c:v>
                </c:pt>
                <c:pt idx="43">
                  <c:v>15.740849610208826</c:v>
                </c:pt>
                <c:pt idx="44">
                  <c:v>16.255888804799781</c:v>
                </c:pt>
                <c:pt idx="45">
                  <c:v>17.784954857135205</c:v>
                </c:pt>
                <c:pt idx="46">
                  <c:v>14.388445827384984</c:v>
                </c:pt>
                <c:pt idx="47">
                  <c:v>12.605714412738294</c:v>
                </c:pt>
                <c:pt idx="48">
                  <c:v>13.454391316754013</c:v>
                </c:pt>
                <c:pt idx="49">
                  <c:v>5.5122057035804346</c:v>
                </c:pt>
                <c:pt idx="50">
                  <c:v>11.575096931994324</c:v>
                </c:pt>
                <c:pt idx="51">
                  <c:v>16.981489348826287</c:v>
                </c:pt>
                <c:pt idx="52">
                  <c:v>19.058280258374765</c:v>
                </c:pt>
                <c:pt idx="53">
                  <c:v>11.371332754989865</c:v>
                </c:pt>
                <c:pt idx="54">
                  <c:v>14.652130762788104</c:v>
                </c:pt>
                <c:pt idx="55">
                  <c:v>7.3334812467149817</c:v>
                </c:pt>
                <c:pt idx="56">
                  <c:v>7.9228213156363978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49-4A7D-B311-BA9305AF6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14432"/>
        <c:axId val="97212608"/>
      </c:lineChart>
      <c:catAx>
        <c:axId val="10811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7212608"/>
        <c:crosses val="autoZero"/>
        <c:auto val="1"/>
        <c:lblAlgn val="ctr"/>
        <c:lblOffset val="100"/>
        <c:noMultiLvlLbl val="0"/>
      </c:catAx>
      <c:valAx>
        <c:axId val="97212608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1081144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ჯინი!$B$3</c:f>
              <c:strCache>
                <c:ptCount val="1"/>
                <c:pt idx="0">
                  <c:v>მთლიანი შემოსავლების მიხედვით1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  <a:effectLst>
              <a:outerShdw blurRad="40000" dist="23000" dir="5400000" rotWithShape="0">
                <a:srgbClr val="00206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rgbClr val="002060"/>
                </a:glow>
              </a:effectLst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ჯინი!$A$4:$A$15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ჯინი!$B$4:$B$15</c:f>
              <c:numCache>
                <c:formatCode>0.00</c:formatCode>
                <c:ptCount val="12"/>
                <c:pt idx="0">
                  <c:v>0.43046170284194202</c:v>
                </c:pt>
                <c:pt idx="1">
                  <c:v>0.43866710876583598</c:v>
                </c:pt>
                <c:pt idx="2">
                  <c:v>0.42847145663721697</c:v>
                </c:pt>
                <c:pt idx="3">
                  <c:v>0.433077257543316</c:v>
                </c:pt>
                <c:pt idx="4">
                  <c:v>0.432485247887262</c:v>
                </c:pt>
                <c:pt idx="5">
                  <c:v>0.43018178335588497</c:v>
                </c:pt>
                <c:pt idx="6">
                  <c:v>0.41496857055493502</c:v>
                </c:pt>
                <c:pt idx="7">
                  <c:v>0.39869865565179402</c:v>
                </c:pt>
                <c:pt idx="8">
                  <c:v>0.39150180880143798</c:v>
                </c:pt>
                <c:pt idx="9">
                  <c:v>0.39319847161736698</c:v>
                </c:pt>
                <c:pt idx="10">
                  <c:v>0.39961675930058399</c:v>
                </c:pt>
                <c:pt idx="11">
                  <c:v>0.413923690439711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6-4A0E-9545-0B6100B37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38336"/>
        <c:axId val="97296384"/>
      </c:barChart>
      <c:catAx>
        <c:axId val="10823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296384"/>
        <c:crosses val="autoZero"/>
        <c:auto val="1"/>
        <c:lblAlgn val="ctr"/>
        <c:lblOffset val="100"/>
        <c:noMultiLvlLbl val="0"/>
      </c:catAx>
      <c:valAx>
        <c:axId val="972963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8238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266699</xdr:colOff>
      <xdr:row>30</xdr:row>
      <xdr:rowOff>138111</xdr:rowOff>
    </xdr:from>
    <xdr:to>
      <xdr:col>23</xdr:col>
      <xdr:colOff>285750</xdr:colOff>
      <xdr:row>53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30</xdr:row>
      <xdr:rowOff>190499</xdr:rowOff>
    </xdr:from>
    <xdr:to>
      <xdr:col>11</xdr:col>
      <xdr:colOff>257175</xdr:colOff>
      <xdr:row>56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390526</xdr:colOff>
      <xdr:row>57</xdr:row>
      <xdr:rowOff>114299</xdr:rowOff>
    </xdr:from>
    <xdr:to>
      <xdr:col>11</xdr:col>
      <xdr:colOff>542926</xdr:colOff>
      <xdr:row>78</xdr:row>
      <xdr:rowOff>104774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4</xdr:row>
      <xdr:rowOff>85725</xdr:rowOff>
    </xdr:from>
    <xdr:to>
      <xdr:col>20</xdr:col>
      <xdr:colOff>428625</xdr:colOff>
      <xdr:row>18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733429</xdr:colOff>
      <xdr:row>146</xdr:row>
      <xdr:rowOff>171450</xdr:rowOff>
    </xdr:from>
    <xdr:to>
      <xdr:col>14</xdr:col>
      <xdr:colOff>485775</xdr:colOff>
      <xdr:row>168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209549</xdr:colOff>
      <xdr:row>11</xdr:row>
      <xdr:rowOff>138111</xdr:rowOff>
    </xdr:from>
    <xdr:to>
      <xdr:col>17</xdr:col>
      <xdr:colOff>514350</xdr:colOff>
      <xdr:row>36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a-ts\PRICE\Documents%20and%20Settings\cicino\Local%20Settings\Temporary%20Internet%20Files\Content.IE5\67NC4HI1\CPICalc04_mush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ownloads/official_monthly_exchange_ratesgeo%20(3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esktop/2016/prezentacia/informacia/realuri/loans_by_volume_lf5geo%20(8)--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esktop/2016/prezentacia/informacia/monetaruli/official_daily_exchange_rates_20012013geo%20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esktop/prezentacia/informacia/realuri/loans_by_volume_lf5geo%20(8)--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esktop/2015/prezentacia/informacia/business_2013%20kvartlebi/brunva-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esktop/2015/prezentacia/informacia/business_2013%20kvartlebi/produqciis%20gamoSveba%20(3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esktop/2015/dasaqmebulebi/dasaqmebulTa%20raodenoba%20(4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esktop/2015/prezentacia/informacia/business_2013%20kvartlebi/Sromis%20anazRaureba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esktop/2016/prezentacia/informacia/realuri/gdp%20ppp_kaxas_27.01.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esktop/prezentacia/informacia/realuri/Semosavlebis%20formirebis%20angariS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esktop/prezentacia/informacia/realuri/mSp%20mimdinare%20fasebSi%20(11)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ownloads/official_monthly_exchange_ratesgeo%20(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esktop/2015/prezentacia/informacia/loans_by_volume_lf5geo%20(8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ownloads/official_monthly_exchange_ratesgeo%20(2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ownloads/official_monthly_exchange_ratesgeo%20(29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esktop/2015/prezentacia/informacia/realuri/loans_by_volume_lf5geo%20(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es"/>
      <sheetName val="Imputed Short Terms"/>
      <sheetName val="Long Terms"/>
      <sheetName val="GRP Short Terms"/>
      <sheetName val="GRP Long Terms"/>
      <sheetName val="GRP Percent Changes"/>
      <sheetName val="National  Str"/>
      <sheetName val="National Ltr"/>
      <sheetName val="GRP National Ltr"/>
      <sheetName val="GRP National Str"/>
      <sheetName val="Draft (WoLTRt)"/>
      <sheetName val="Groups"/>
      <sheetName val="Detail"/>
      <sheetName val="Work"/>
    </sheetNames>
    <sheetDataSet>
      <sheetData sheetId="0"/>
      <sheetData sheetId="1">
        <row r="2">
          <cell r="C2">
            <v>0.60389682894149177</v>
          </cell>
        </row>
        <row r="3">
          <cell r="C3">
            <v>0.1807726663689147</v>
          </cell>
        </row>
        <row r="4">
          <cell r="C4">
            <v>9.2898615453327379E-2</v>
          </cell>
        </row>
        <row r="5">
          <cell r="C5">
            <v>8.3016971862438574E-2</v>
          </cell>
        </row>
        <row r="6">
          <cell r="C6">
            <v>3.9414917373827595E-2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"/>
    </sheetNames>
    <sheetDataSet>
      <sheetData sheetId="0">
        <row r="241">
          <cell r="C241">
            <v>2.3227096774193545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G)old"/>
      <sheetName val="(G) (5)"/>
      <sheetName val="Geo"/>
      <sheetName val="(G) (3)"/>
      <sheetName val="(G) (2)"/>
      <sheetName val="(G)"/>
      <sheetName val="(G) (4)"/>
    </sheetNames>
    <sheetDataSet>
      <sheetData sheetId="0" refreshError="1"/>
      <sheetData sheetId="1" refreshError="1">
        <row r="4">
          <cell r="B4">
            <v>1022957.1829199999</v>
          </cell>
          <cell r="C4">
            <v>1258596.5587899999</v>
          </cell>
          <cell r="D4">
            <v>879156.03405000002</v>
          </cell>
          <cell r="E4">
            <v>1037206.33128</v>
          </cell>
          <cell r="F4">
            <v>967635.77894000011</v>
          </cell>
          <cell r="G4">
            <v>826368.33520000009</v>
          </cell>
          <cell r="H4">
            <v>972719.27796000009</v>
          </cell>
          <cell r="I4">
            <v>1181950.87256</v>
          </cell>
          <cell r="J4">
            <v>1610002.2944</v>
          </cell>
          <cell r="K4">
            <v>1381162.63854</v>
          </cell>
          <cell r="L4">
            <v>1517750.3048</v>
          </cell>
          <cell r="M4">
            <v>1149380.3378800002</v>
          </cell>
          <cell r="N4">
            <v>1233268.4592300002</v>
          </cell>
          <cell r="O4">
            <v>1417375.86421</v>
          </cell>
          <cell r="P4">
            <v>1130744.25089</v>
          </cell>
          <cell r="Q4">
            <v>1366891.6035799999</v>
          </cell>
          <cell r="R4">
            <v>1809942.9635600001</v>
          </cell>
          <cell r="S4">
            <v>1422237.5433199999</v>
          </cell>
          <cell r="T4">
            <v>1583969.34937</v>
          </cell>
          <cell r="U4">
            <v>1959952.9531300003</v>
          </cell>
        </row>
        <row r="20">
          <cell r="B20">
            <v>368659.61653</v>
          </cell>
          <cell r="C20">
            <v>441116.41493999999</v>
          </cell>
          <cell r="D20">
            <v>245223.94809000002</v>
          </cell>
          <cell r="E20">
            <v>226973.85214</v>
          </cell>
          <cell r="F20">
            <v>368245.41279999999</v>
          </cell>
          <cell r="G20">
            <v>306564.93735000002</v>
          </cell>
          <cell r="H20">
            <v>321458.75086999999</v>
          </cell>
          <cell r="I20">
            <v>906746.50877989992</v>
          </cell>
          <cell r="J20">
            <v>313705.23405000003</v>
          </cell>
          <cell r="K20">
            <v>323143.60881000001</v>
          </cell>
          <cell r="L20">
            <v>342229.26808000001</v>
          </cell>
          <cell r="M20">
            <v>289665.65199000004</v>
          </cell>
          <cell r="N20">
            <v>426591.77639999997</v>
          </cell>
          <cell r="O20">
            <v>529048.26777000003</v>
          </cell>
          <cell r="P20">
            <v>748836.05837530002</v>
          </cell>
          <cell r="Q20">
            <v>288400.25318</v>
          </cell>
          <cell r="R20">
            <v>344848.62873000005</v>
          </cell>
          <cell r="S20">
            <v>276900.5</v>
          </cell>
          <cell r="T20">
            <v>255239.84702000002</v>
          </cell>
          <cell r="U20">
            <v>317250.72743000003</v>
          </cell>
        </row>
      </sheetData>
      <sheetData sheetId="2" refreshError="1">
        <row r="247">
          <cell r="B247">
            <v>2.4051</v>
          </cell>
        </row>
        <row r="248">
          <cell r="B248">
            <v>2.3948999999999998</v>
          </cell>
        </row>
        <row r="249">
          <cell r="C249">
            <v>2.4360161290322577</v>
          </cell>
        </row>
        <row r="250">
          <cell r="C250">
            <v>2.4829448275862078</v>
          </cell>
        </row>
        <row r="251">
          <cell r="C251">
            <v>2.3894064516129028</v>
          </cell>
        </row>
        <row r="252">
          <cell r="C252">
            <v>2.2651533333333336</v>
          </cell>
        </row>
        <row r="253">
          <cell r="C253">
            <v>2.1860451612903224</v>
          </cell>
        </row>
        <row r="254">
          <cell r="C254">
            <v>2.1876633333333335</v>
          </cell>
        </row>
        <row r="255">
          <cell r="C255">
            <v>2.336725806451613</v>
          </cell>
        </row>
        <row r="256">
          <cell r="C256">
            <v>2.318748387096774</v>
          </cell>
        </row>
        <row r="257">
          <cell r="C257">
            <v>2.3112666666666666</v>
          </cell>
        </row>
        <row r="259">
          <cell r="C259">
            <v>2.4758266666666668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გაცვლითი კურსის ინდექსი"/>
      <sheetName val="realuri efeqturi"/>
      <sheetName val="nominaluri efeqturi"/>
      <sheetName val="2017 (G)"/>
      <sheetName val="2016(G)"/>
      <sheetName val="2015(G)"/>
      <sheetName val="2014(G)"/>
      <sheetName val="2013(G)"/>
      <sheetName val="2012(G)"/>
      <sheetName val="2011(G)"/>
      <sheetName val="2010(G)"/>
      <sheetName val="2009(G)"/>
      <sheetName val="2008(G)"/>
      <sheetName val="2007 (G)"/>
      <sheetName val="2006 (G)"/>
      <sheetName val="2005 (G)"/>
      <sheetName val="2004 (G)"/>
      <sheetName val="2003 (G)"/>
      <sheetName val="2002 (G)"/>
      <sheetName val="2001 (G)"/>
      <sheetName val="NEER_Geo"/>
      <sheetName val="Geo"/>
      <sheetName val="Sheet1"/>
    </sheetNames>
    <sheetDataSet>
      <sheetData sheetId="0">
        <row r="260">
          <cell r="C260">
            <v>2.6510645161290314</v>
          </cell>
        </row>
      </sheetData>
      <sheetData sheetId="1">
        <row r="304">
          <cell r="B304">
            <v>106.10023482812301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G)old"/>
      <sheetName val="(G) (5)"/>
      <sheetName val="Geo"/>
      <sheetName val="(G) (3)"/>
      <sheetName val="(G) (2)"/>
      <sheetName val="(G)"/>
      <sheetName val="(G) (4)"/>
    </sheetNames>
    <sheetDataSet>
      <sheetData sheetId="0"/>
      <sheetData sheetId="1">
        <row r="4">
          <cell r="Y4">
            <v>1953411.4302700001</v>
          </cell>
        </row>
      </sheetData>
      <sheetData sheetId="2">
        <row r="261">
          <cell r="C261">
            <v>2.7006709677419356</v>
          </cell>
        </row>
        <row r="262">
          <cell r="C262">
            <v>2.6429142857142858</v>
          </cell>
        </row>
        <row r="263">
          <cell r="C263">
            <v>2.4688516129032263</v>
          </cell>
        </row>
        <row r="264">
          <cell r="C264">
            <v>2.4163533333333329</v>
          </cell>
        </row>
        <row r="265">
          <cell r="C265">
            <v>2.4280290322580651</v>
          </cell>
        </row>
        <row r="266">
          <cell r="C266">
            <v>2.4115566666666668</v>
          </cell>
        </row>
        <row r="267">
          <cell r="C267">
            <v>2.3995354838709679</v>
          </cell>
        </row>
        <row r="268">
          <cell r="C268">
            <v>2.397093548387097</v>
          </cell>
        </row>
        <row r="269">
          <cell r="C269">
            <v>2.4669266666666667</v>
          </cell>
        </row>
        <row r="270">
          <cell r="C270">
            <v>2.497203225806452</v>
          </cell>
        </row>
        <row r="271">
          <cell r="C271">
            <v>2.6727799999999999</v>
          </cell>
        </row>
        <row r="272">
          <cell r="C272">
            <v>2.6125451612903232</v>
          </cell>
        </row>
        <row r="273">
          <cell r="C273">
            <v>2.5473387096774198</v>
          </cell>
        </row>
        <row r="274">
          <cell r="C274">
            <v>2.4642821428571433</v>
          </cell>
        </row>
        <row r="275">
          <cell r="C275">
            <v>2.4424935483870969</v>
          </cell>
        </row>
        <row r="276">
          <cell r="C276">
            <v>2.4256399999999991</v>
          </cell>
        </row>
        <row r="277">
          <cell r="C277">
            <v>2.4542677419354844</v>
          </cell>
        </row>
        <row r="278">
          <cell r="C278">
            <v>2.457826666666667</v>
          </cell>
        </row>
        <row r="279">
          <cell r="C279">
            <v>2.4468967741935481</v>
          </cell>
        </row>
        <row r="280">
          <cell r="C280">
            <v>2.5344387096774192</v>
          </cell>
        </row>
        <row r="281">
          <cell r="C281">
            <v>2.6097999999999999</v>
          </cell>
        </row>
        <row r="282">
          <cell r="C282">
            <v>2.6608064516129</v>
          </cell>
        </row>
        <row r="283">
          <cell r="C283">
            <v>2.6970300000000007</v>
          </cell>
        </row>
        <row r="284">
          <cell r="C284">
            <v>2.668570967741934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m_brunva"/>
      <sheetName val="Sheet1"/>
    </sheetNames>
    <sheetDataSet>
      <sheetData sheetId="0"/>
      <sheetData sheetId="1">
        <row r="42">
          <cell r="D42">
            <v>12986.9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m_gamoS."/>
      <sheetName val="produqciis gamoS- kvartalebi"/>
    </sheetNames>
    <sheetDataSet>
      <sheetData sheetId="0">
        <row r="29">
          <cell r="C29">
            <v>6836.8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m_dasaqm."/>
      <sheetName val="Sheet1"/>
    </sheetNames>
    <sheetDataSet>
      <sheetData sheetId="0">
        <row r="29">
          <cell r="C29">
            <v>534951.80000000005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m_Srom."/>
    </sheetNames>
    <sheetDataSet>
      <sheetData sheetId="0">
        <row r="30">
          <cell r="C30">
            <v>980.5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L3">
            <v>1901.348</v>
          </cell>
          <cell r="M3">
            <v>2192.6930000000002</v>
          </cell>
          <cell r="N3">
            <v>2307.357</v>
          </cell>
          <cell r="O3">
            <v>2430.9499999999998</v>
          </cell>
          <cell r="P3">
            <v>2567.096</v>
          </cell>
          <cell r="Q3">
            <v>2770.5219999999999</v>
          </cell>
          <cell r="R3">
            <v>2990.3470000000002</v>
          </cell>
          <cell r="S3">
            <v>3432.625</v>
          </cell>
          <cell r="T3">
            <v>3778.259</v>
          </cell>
          <cell r="U3">
            <v>4328.0420000000004</v>
          </cell>
          <cell r="V3">
            <v>4944.1099999999997</v>
          </cell>
          <cell r="W3">
            <v>5788.6210000000001</v>
          </cell>
          <cell r="X3">
            <v>6124.74</v>
          </cell>
          <cell r="Y3">
            <v>6025.5870000000004</v>
          </cell>
          <cell r="Z3">
            <v>6568.2920000000004</v>
          </cell>
          <cell r="AA3">
            <v>7286.8670000000002</v>
          </cell>
          <cell r="AB3">
            <v>8002.44</v>
          </cell>
          <cell r="AC3">
            <v>8525.9979999999996</v>
          </cell>
          <cell r="AD3">
            <v>9210.1550000000007</v>
          </cell>
          <cell r="AE3">
            <v>9590.9629999999997</v>
          </cell>
          <cell r="AF3">
            <v>10099.867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_form "/>
      <sheetName val="Sheet1"/>
    </sheetNames>
    <sheetDataSet>
      <sheetData sheetId="0">
        <row r="4">
          <cell r="BJ4">
            <v>29150.481302203247</v>
          </cell>
          <cell r="BO4">
            <v>31755.555634667184</v>
          </cell>
          <cell r="BT4">
            <v>34028.452192899829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m_daqiravebulTa raodenoba"/>
      <sheetName val="realuri zrda "/>
      <sheetName val="gamoSveba"/>
      <sheetName val="mSp 2010 "/>
      <sheetName val="Sem_form "/>
      <sheetName val="mSp_mimd"/>
      <sheetName val="mSp_gam"/>
      <sheetName val="Sheet4"/>
    </sheetNames>
    <sheetDataSet>
      <sheetData sheetId="0"/>
      <sheetData sheetId="1">
        <row r="27">
          <cell r="CJ27">
            <v>4.6233315255198306</v>
          </cell>
          <cell r="CO27">
            <v>2.8803188148622354</v>
          </cell>
          <cell r="CT27">
            <v>2.8489733760251426</v>
          </cell>
          <cell r="CY27">
            <v>4.8332305269000813</v>
          </cell>
        </row>
      </sheetData>
      <sheetData sheetId="2"/>
      <sheetData sheetId="3"/>
      <sheetData sheetId="4">
        <row r="4">
          <cell r="BY4">
            <v>37846.617942595432</v>
          </cell>
        </row>
        <row r="8">
          <cell r="CA8">
            <v>2556.6530200866009</v>
          </cell>
        </row>
        <row r="12">
          <cell r="CA12">
            <v>1455.1</v>
          </cell>
        </row>
        <row r="17">
          <cell r="CA17">
            <v>4483.5152676545586</v>
          </cell>
        </row>
      </sheetData>
      <sheetData sheetId="5">
        <row r="3">
          <cell r="CX3">
            <v>2507.6237927113652</v>
          </cell>
        </row>
        <row r="26">
          <cell r="CS26">
            <v>6491.5891999116466</v>
          </cell>
          <cell r="CX26">
            <v>8550.9210853507775</v>
          </cell>
          <cell r="DC26">
            <v>9129.0158411322955</v>
          </cell>
          <cell r="DH26">
            <v>10151.980260371385</v>
          </cell>
        </row>
        <row r="27">
          <cell r="CS27">
            <v>3676.1692766006136</v>
          </cell>
          <cell r="CX27">
            <v>3766.6287312737682</v>
          </cell>
          <cell r="DC27">
            <v>3857.2500365143824</v>
          </cell>
          <cell r="DH27">
            <v>4046.8138547362314</v>
          </cell>
        </row>
      </sheetData>
      <sheetData sheetId="6">
        <row r="10">
          <cell r="BJ10">
            <v>25570.696804347215</v>
          </cell>
          <cell r="CA10">
            <v>7657.0630199823363</v>
          </cell>
        </row>
        <row r="16">
          <cell r="CA16">
            <v>3637.9428221050739</v>
          </cell>
        </row>
        <row r="27">
          <cell r="CA27">
            <v>-1129.9665015196015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"/>
    </sheetNames>
    <sheetDataSet>
      <sheetData sheetId="0">
        <row r="237">
          <cell r="C237">
            <v>1.9413387096774188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G) (3)"/>
      <sheetName val="(G) (2)"/>
      <sheetName val="(G)"/>
      <sheetName val="Sheet1"/>
    </sheetNames>
    <sheetDataSet>
      <sheetData sheetId="0">
        <row r="4">
          <cell r="DR4">
            <v>780257.09998002439</v>
          </cell>
        </row>
        <row r="5">
          <cell r="DR5">
            <v>539275.12164153589</v>
          </cell>
        </row>
      </sheetData>
      <sheetData sheetId="1">
        <row r="6">
          <cell r="IJ6">
            <v>899768.2044154763</v>
          </cell>
          <cell r="IL6">
            <v>1127673.8318964862</v>
          </cell>
        </row>
        <row r="18">
          <cell r="IL18">
            <v>725117.61756677146</v>
          </cell>
        </row>
      </sheetData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"/>
    </sheetNames>
    <sheetDataSet>
      <sheetData sheetId="0">
        <row r="239">
          <cell r="C239">
            <v>2.1915967741935485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"/>
    </sheetNames>
    <sheetDataSet>
      <sheetData sheetId="0">
        <row r="240">
          <cell r="C240">
            <v>2.2577933333333333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"/>
      <sheetName val="(G) (3)"/>
      <sheetName val="(G) (2)"/>
      <sheetName val="(G)"/>
      <sheetName val="(G) (4)"/>
      <sheetName val="Sheet1"/>
    </sheetNames>
    <sheetDataSet>
      <sheetData sheetId="0">
        <row r="242">
          <cell r="C242">
            <v>2.262926666666667</v>
          </cell>
        </row>
        <row r="243">
          <cell r="C243">
            <v>2.2563999999999997</v>
          </cell>
        </row>
        <row r="244">
          <cell r="C244">
            <v>2.3199483870967743</v>
          </cell>
        </row>
        <row r="245">
          <cell r="C245">
            <v>2.3984700000000005</v>
          </cell>
        </row>
        <row r="246">
          <cell r="C246">
            <v>2.3928225806451611</v>
          </cell>
        </row>
      </sheetData>
      <sheetData sheetId="1"/>
      <sheetData sheetId="2">
        <row r="6">
          <cell r="DX6">
            <v>1042931.7019470311</v>
          </cell>
          <cell r="DZ6">
            <v>1088361.1100087573</v>
          </cell>
          <cell r="EB6">
            <v>1531987.7330755005</v>
          </cell>
          <cell r="ED6">
            <v>1637691.4417170407</v>
          </cell>
          <cell r="EF6">
            <v>1168419.8178667773</v>
          </cell>
          <cell r="EH6">
            <v>1370083.721462586</v>
          </cell>
        </row>
        <row r="18">
          <cell r="DX18">
            <v>475768.39178321412</v>
          </cell>
          <cell r="DZ18">
            <v>576580.83950290736</v>
          </cell>
          <cell r="EB18">
            <v>851654.13776339521</v>
          </cell>
          <cell r="ED18">
            <v>828651.47690895374</v>
          </cell>
          <cell r="EF18">
            <v>538620.7463674359</v>
          </cell>
          <cell r="EH18">
            <v>784074.43751727673</v>
          </cell>
        </row>
      </sheetData>
      <sheetData sheetId="3"/>
      <sheetData sheetId="4">
        <row r="6">
          <cell r="EJ6">
            <v>1120727.9184221106</v>
          </cell>
        </row>
        <row r="18">
          <cell r="EJ18">
            <v>715701.12041792495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A40"/>
  <sheetViews>
    <sheetView workbookViewId="0">
      <pane xSplit="1" ySplit="5" topLeftCell="G12" activePane="bottomRight" state="frozen"/>
      <selection pane="topRight" activeCell="B1" sqref="B1"/>
      <selection pane="bottomLeft" activeCell="A6" sqref="A6"/>
      <selection pane="bottomRight" activeCell="G12" sqref="G12:X27"/>
    </sheetView>
  </sheetViews>
  <sheetFormatPr defaultRowHeight="15"/>
  <cols>
    <col min="1" max="1" width="11" customWidth="1"/>
    <col min="2" max="2" width="12" customWidth="1"/>
    <col min="3" max="3" width="9.7109375" style="18" customWidth="1"/>
    <col min="4" max="4" width="11" customWidth="1"/>
    <col min="5" max="5" width="13" customWidth="1"/>
    <col min="6" max="6" width="15.85546875" style="18" customWidth="1"/>
    <col min="7" max="9" width="11" customWidth="1"/>
    <col min="12" max="12" width="8.42578125" customWidth="1"/>
    <col min="14" max="14" width="9.85546875" bestFit="1" customWidth="1"/>
    <col min="15" max="15" width="11" bestFit="1" customWidth="1"/>
    <col min="16" max="16" width="10.5703125" bestFit="1" customWidth="1"/>
    <col min="17" max="17" width="9" customWidth="1"/>
    <col min="18" max="18" width="10.140625" customWidth="1"/>
    <col min="19" max="19" width="10.85546875" customWidth="1"/>
    <col min="20" max="20" width="11.140625" customWidth="1"/>
    <col min="21" max="21" width="11.42578125" customWidth="1"/>
    <col min="23" max="23" width="11.5703125" customWidth="1"/>
    <col min="24" max="24" width="8.5703125" customWidth="1"/>
    <col min="25" max="25" width="16.7109375" bestFit="1" customWidth="1"/>
  </cols>
  <sheetData>
    <row r="2" spans="1:25">
      <c r="B2" s="105" t="s">
        <v>150</v>
      </c>
    </row>
    <row r="4" spans="1:25" ht="54.75" customHeight="1">
      <c r="A4" s="2"/>
      <c r="B4" s="195" t="s">
        <v>38</v>
      </c>
      <c r="C4" s="195"/>
      <c r="D4" s="195"/>
      <c r="E4" s="195"/>
      <c r="F4" s="174" t="s">
        <v>114</v>
      </c>
      <c r="G4" s="195" t="s">
        <v>112</v>
      </c>
      <c r="H4" s="195"/>
      <c r="I4" s="195"/>
      <c r="J4" s="195" t="s">
        <v>113</v>
      </c>
      <c r="K4" s="195"/>
      <c r="L4" s="195"/>
      <c r="M4" s="195"/>
      <c r="N4" s="195" t="s">
        <v>18</v>
      </c>
      <c r="O4" s="195"/>
      <c r="P4" s="195"/>
      <c r="Q4" s="195"/>
      <c r="R4" s="195"/>
      <c r="S4" s="195"/>
      <c r="T4" s="195"/>
      <c r="U4" s="195"/>
      <c r="V4" s="195"/>
      <c r="W4" s="195"/>
      <c r="X4" s="195"/>
    </row>
    <row r="5" spans="1:25" s="8" customFormat="1" ht="40.5" customHeight="1">
      <c r="A5" s="9"/>
      <c r="B5" s="9" t="s">
        <v>0</v>
      </c>
      <c r="C5" s="9" t="s">
        <v>1</v>
      </c>
      <c r="D5" s="9" t="s">
        <v>6</v>
      </c>
      <c r="E5" s="61" t="s">
        <v>2</v>
      </c>
      <c r="F5" s="175" t="s">
        <v>3</v>
      </c>
      <c r="G5" s="61" t="s">
        <v>4</v>
      </c>
      <c r="H5" s="61" t="s">
        <v>5</v>
      </c>
      <c r="I5" s="61" t="s">
        <v>39</v>
      </c>
      <c r="J5" s="61" t="s">
        <v>40</v>
      </c>
      <c r="K5" s="61" t="s">
        <v>110</v>
      </c>
      <c r="L5" s="61" t="s">
        <v>41</v>
      </c>
      <c r="M5" s="61" t="s">
        <v>111</v>
      </c>
      <c r="N5" s="61" t="s">
        <v>7</v>
      </c>
      <c r="O5" s="61" t="s">
        <v>8</v>
      </c>
      <c r="P5" s="61" t="s">
        <v>9</v>
      </c>
      <c r="Q5" s="61" t="s">
        <v>10</v>
      </c>
      <c r="R5" s="61" t="s">
        <v>11</v>
      </c>
      <c r="S5" s="61" t="s">
        <v>12</v>
      </c>
      <c r="T5" s="61" t="s">
        <v>13</v>
      </c>
      <c r="U5" s="61" t="s">
        <v>14</v>
      </c>
      <c r="V5" s="61" t="s">
        <v>15</v>
      </c>
      <c r="W5" s="61" t="s">
        <v>16</v>
      </c>
      <c r="X5" s="61" t="s">
        <v>17</v>
      </c>
    </row>
    <row r="6" spans="1:25" s="8" customFormat="1">
      <c r="A6" s="176">
        <v>1996</v>
      </c>
      <c r="B6" s="10">
        <v>3868.4754068725229</v>
      </c>
      <c r="C6" s="10"/>
      <c r="D6" s="10">
        <v>827.56988060167373</v>
      </c>
      <c r="E6" s="10">
        <v>655.59084404388341</v>
      </c>
      <c r="F6" s="177">
        <f>[2]Sheet1!$L$3</f>
        <v>1901.348</v>
      </c>
      <c r="G6" s="10">
        <v>4371.9875184652947</v>
      </c>
      <c r="H6" s="10">
        <v>758.06092190494155</v>
      </c>
      <c r="I6" s="10">
        <v>-736.72258172096008</v>
      </c>
      <c r="J6" s="10">
        <v>814.63571059484934</v>
      </c>
      <c r="K6" s="10">
        <v>609.70839991459206</v>
      </c>
      <c r="L6" s="10">
        <v>158.1</v>
      </c>
      <c r="M6" s="10">
        <v>2272.9502963630812</v>
      </c>
      <c r="N6" s="3">
        <v>1282.4633457807522</v>
      </c>
      <c r="O6" s="11">
        <v>559.82481973168649</v>
      </c>
      <c r="P6" s="11">
        <v>96.208911275991809</v>
      </c>
      <c r="Q6" s="11">
        <v>473.55265163082532</v>
      </c>
      <c r="R6" s="11">
        <v>172.32968153978942</v>
      </c>
      <c r="S6" s="11">
        <v>62.374826305484461</v>
      </c>
      <c r="T6" s="11">
        <v>109.06793610102658</v>
      </c>
      <c r="U6" s="11">
        <v>101.26078617065954</v>
      </c>
      <c r="V6" s="11">
        <v>81.284540860819376</v>
      </c>
      <c r="W6" s="11">
        <v>118.42731679967011</v>
      </c>
      <c r="X6" s="11">
        <v>700.08659067581789</v>
      </c>
      <c r="Y6" s="19"/>
    </row>
    <row r="7" spans="1:25" s="8" customFormat="1">
      <c r="A7" s="176">
        <v>1997</v>
      </c>
      <c r="B7" s="10">
        <v>4554.9267445490168</v>
      </c>
      <c r="C7" s="112">
        <v>0.10519039598065399</v>
      </c>
      <c r="D7" s="10">
        <v>999.23805382349428</v>
      </c>
      <c r="E7" s="10">
        <v>770.16904115725492</v>
      </c>
      <c r="F7" s="177">
        <f>[2]Sheet1!$M$3</f>
        <v>2192.6930000000002</v>
      </c>
      <c r="G7" s="10">
        <v>5110.60729497795</v>
      </c>
      <c r="H7" s="10">
        <v>812.47835001370709</v>
      </c>
      <c r="I7" s="10">
        <v>-1208.5342165754109</v>
      </c>
      <c r="J7" s="10">
        <v>1065.4867943352958</v>
      </c>
      <c r="K7" s="10">
        <v>794.14857112114532</v>
      </c>
      <c r="L7" s="10">
        <v>319.5</v>
      </c>
      <c r="M7" s="10">
        <v>2376.5213790925759</v>
      </c>
      <c r="N7" s="3">
        <v>1252.947227258185</v>
      </c>
      <c r="O7" s="11">
        <v>614.77452329679204</v>
      </c>
      <c r="P7" s="11">
        <v>164.23766770675675</v>
      </c>
      <c r="Q7" s="11">
        <v>505.14184591472122</v>
      </c>
      <c r="R7" s="11">
        <v>286.27933319839912</v>
      </c>
      <c r="S7" s="11">
        <v>92.284317683132286</v>
      </c>
      <c r="T7" s="11">
        <v>169.39239759438726</v>
      </c>
      <c r="U7" s="11">
        <v>126.41207178384975</v>
      </c>
      <c r="V7" s="11">
        <v>160.42592956313717</v>
      </c>
      <c r="W7" s="11">
        <v>159.14422347740157</v>
      </c>
      <c r="X7" s="11">
        <v>754.38720707225548</v>
      </c>
    </row>
    <row r="8" spans="1:25" s="8" customFormat="1">
      <c r="A8" s="176">
        <v>1998</v>
      </c>
      <c r="B8" s="10">
        <v>5022.1027219486132</v>
      </c>
      <c r="C8" s="112">
        <v>3.10490446352325E-2</v>
      </c>
      <c r="D8" s="10">
        <v>1114.8089240490606</v>
      </c>
      <c r="E8" s="10">
        <v>800.65629192664346</v>
      </c>
      <c r="F8" s="177">
        <f>[2]Sheet1!$N$3</f>
        <v>2307.357</v>
      </c>
      <c r="G8" s="10">
        <v>4781.2732903089345</v>
      </c>
      <c r="H8" s="10">
        <v>1364.5273036220797</v>
      </c>
      <c r="I8" s="10">
        <v>-1037.0235731380342</v>
      </c>
      <c r="J8" s="10">
        <v>1290.5075147861426</v>
      </c>
      <c r="K8" s="10">
        <v>992.65627068016875</v>
      </c>
      <c r="L8" s="10">
        <v>300.447</v>
      </c>
      <c r="M8" s="10">
        <v>2435.6479364823022</v>
      </c>
      <c r="N8" s="3">
        <v>1317.9742155711251</v>
      </c>
      <c r="O8" s="11">
        <v>621.72888317766888</v>
      </c>
      <c r="P8" s="11">
        <v>234.31077152212472</v>
      </c>
      <c r="Q8" s="11">
        <v>526.22837645412835</v>
      </c>
      <c r="R8" s="11">
        <v>448.54737241730311</v>
      </c>
      <c r="S8" s="11">
        <v>101.98895018269738</v>
      </c>
      <c r="T8" s="11">
        <v>195.7119465015914</v>
      </c>
      <c r="U8" s="11">
        <v>141.04317486221089</v>
      </c>
      <c r="V8" s="11">
        <v>227.00162097422094</v>
      </c>
      <c r="W8" s="11">
        <v>172.31996817672436</v>
      </c>
      <c r="X8" s="11">
        <v>794.80044210881817</v>
      </c>
    </row>
    <row r="9" spans="1:25" s="8" customFormat="1" ht="18.75" customHeight="1">
      <c r="A9" s="176">
        <v>1999</v>
      </c>
      <c r="B9" s="10">
        <v>5668.6959477245255</v>
      </c>
      <c r="C9" s="112">
        <v>2.8692566559259901E-2</v>
      </c>
      <c r="D9" s="10">
        <v>1268.2213852352506</v>
      </c>
      <c r="E9" s="10">
        <v>629.57250221560867</v>
      </c>
      <c r="F9" s="177">
        <f>[2]Sheet1!$O$3</f>
        <v>2430.9499999999998</v>
      </c>
      <c r="G9" s="10">
        <v>5203.1613553840252</v>
      </c>
      <c r="H9" s="10">
        <v>1499.5409657398575</v>
      </c>
      <c r="I9" s="10">
        <v>-1079.3595350202868</v>
      </c>
      <c r="J9" s="10">
        <v>1386.7023746605219</v>
      </c>
      <c r="K9" s="10">
        <v>1528.0841866580113</v>
      </c>
      <c r="L9" s="10">
        <v>397.0440000000001</v>
      </c>
      <c r="M9" s="10">
        <v>2338.9533864059899</v>
      </c>
      <c r="N9" s="3">
        <v>1401.4304313609648</v>
      </c>
      <c r="O9" s="11">
        <v>736.35535718421215</v>
      </c>
      <c r="P9" s="11">
        <v>211.58514812366008</v>
      </c>
      <c r="Q9" s="11">
        <v>653.85657920233325</v>
      </c>
      <c r="R9" s="11">
        <v>532.7592731027321</v>
      </c>
      <c r="S9" s="11">
        <v>100.35935295474012</v>
      </c>
      <c r="T9" s="11">
        <v>195.7119465015914</v>
      </c>
      <c r="U9" s="11">
        <v>184.30645179715134</v>
      </c>
      <c r="V9" s="11">
        <v>241.03204304438117</v>
      </c>
      <c r="W9" s="11">
        <v>172.94863030807562</v>
      </c>
      <c r="X9" s="11">
        <v>911.30673414468288</v>
      </c>
    </row>
    <row r="10" spans="1:25">
      <c r="A10" s="176">
        <v>2000</v>
      </c>
      <c r="B10" s="10">
        <v>6043.0568703388653</v>
      </c>
      <c r="C10" s="112">
        <v>1.83834114667287E-2</v>
      </c>
      <c r="D10" s="10">
        <v>1362.5218412560573</v>
      </c>
      <c r="E10" s="10">
        <v>689.72189601124876</v>
      </c>
      <c r="F10" s="177">
        <f>[2]Sheet1!$P$3</f>
        <v>2567.096</v>
      </c>
      <c r="G10" s="10">
        <v>5985.7912657057386</v>
      </c>
      <c r="H10" s="10">
        <v>1606.3355256933789</v>
      </c>
      <c r="I10" s="10">
        <v>-1007.5335900845125</v>
      </c>
      <c r="J10" s="11">
        <v>1667.3517525366092</v>
      </c>
      <c r="K10" s="11">
        <v>1595.7221057278985</v>
      </c>
      <c r="L10" s="11">
        <v>422.82599999999996</v>
      </c>
      <c r="M10" s="11">
        <v>2326.3240120743581</v>
      </c>
      <c r="N10" s="3">
        <v>1244.9957117462386</v>
      </c>
      <c r="O10" s="11">
        <v>820.88342003850357</v>
      </c>
      <c r="P10" s="11">
        <v>224.71610227605728</v>
      </c>
      <c r="Q10" s="11">
        <v>762.29272707219991</v>
      </c>
      <c r="R10" s="11">
        <v>707.7705594177296</v>
      </c>
      <c r="S10" s="11">
        <v>110.36258499002933</v>
      </c>
      <c r="T10" s="11">
        <v>202.80351663014289</v>
      </c>
      <c r="U10" s="11">
        <v>213.72886643256396</v>
      </c>
      <c r="V10" s="11">
        <v>314.20556341594079</v>
      </c>
      <c r="W10" s="11">
        <v>196.7362258703227</v>
      </c>
      <c r="X10" s="11">
        <v>877.73559244913645</v>
      </c>
    </row>
    <row r="11" spans="1:25">
      <c r="A11" s="176">
        <v>2001</v>
      </c>
      <c r="B11" s="10">
        <v>6673.9981098035241</v>
      </c>
      <c r="C11" s="112">
        <v>4.8054517419090503E-2</v>
      </c>
      <c r="D11" s="10">
        <v>1516.3352819111024</v>
      </c>
      <c r="E11" s="10">
        <v>731.82017539043886</v>
      </c>
      <c r="F11" s="177">
        <f>[2]Sheet1!$Q$3</f>
        <v>2770.5219999999999</v>
      </c>
      <c r="G11" s="10">
        <v>5947.6883423919144</v>
      </c>
      <c r="H11" s="10">
        <v>1889.6486999328836</v>
      </c>
      <c r="I11" s="10">
        <v>-961.53597699413513</v>
      </c>
      <c r="J11" s="11">
        <v>1680.1399966820773</v>
      </c>
      <c r="K11" s="11">
        <v>1921.7949025915668</v>
      </c>
      <c r="L11" s="11">
        <v>490.14</v>
      </c>
      <c r="M11" s="11">
        <v>2544.918543863213</v>
      </c>
      <c r="N11" s="3">
        <v>1398.9716127655074</v>
      </c>
      <c r="O11" s="11">
        <v>809.99764589947927</v>
      </c>
      <c r="P11" s="11">
        <v>259.60026603191966</v>
      </c>
      <c r="Q11" s="11">
        <v>871.02793520122509</v>
      </c>
      <c r="R11" s="11">
        <v>725.10886332770247</v>
      </c>
      <c r="S11" s="11">
        <v>148.31165257691256</v>
      </c>
      <c r="T11" s="11">
        <v>245.16183165099346</v>
      </c>
      <c r="U11" s="11">
        <v>238.42722220176313</v>
      </c>
      <c r="V11" s="11">
        <v>320.38305032432743</v>
      </c>
      <c r="W11" s="11">
        <v>192.08178577275802</v>
      </c>
      <c r="X11" s="11">
        <v>1028.9195773842694</v>
      </c>
    </row>
    <row r="12" spans="1:25" s="12" customFormat="1">
      <c r="A12" s="183">
        <v>2002</v>
      </c>
      <c r="B12" s="10">
        <v>7456.025960032187</v>
      </c>
      <c r="C12" s="112">
        <v>5.47383939349309E-2</v>
      </c>
      <c r="D12" s="10">
        <v>1705.598984337684</v>
      </c>
      <c r="E12" s="10">
        <v>777.26380597188336</v>
      </c>
      <c r="F12" s="179">
        <f>[2]Sheet1!$R$3</f>
        <v>2990.3470000000002</v>
      </c>
      <c r="G12" s="10">
        <v>6531.8377958902802</v>
      </c>
      <c r="H12" s="10">
        <v>1899.5230640775542</v>
      </c>
      <c r="I12" s="10">
        <v>-981.99796075544054</v>
      </c>
      <c r="J12" s="159">
        <v>1658.976672703644</v>
      </c>
      <c r="K12" s="159">
        <v>2628.8381193529585</v>
      </c>
      <c r="L12" s="159">
        <v>550.351</v>
      </c>
      <c r="M12" s="159">
        <v>2558.8274450438798</v>
      </c>
      <c r="N12" s="180">
        <v>1434.6156926401391</v>
      </c>
      <c r="O12" s="159">
        <v>986.20504042665277</v>
      </c>
      <c r="P12" s="159">
        <v>379.52164094912462</v>
      </c>
      <c r="Q12" s="159">
        <v>956.1804283293161</v>
      </c>
      <c r="R12" s="159">
        <v>838.72595375793958</v>
      </c>
      <c r="S12" s="159">
        <v>139.02549971405006</v>
      </c>
      <c r="T12" s="159">
        <v>295.41123634480761</v>
      </c>
      <c r="U12" s="159">
        <v>273.33932241783572</v>
      </c>
      <c r="V12" s="159">
        <v>347.90210646561053</v>
      </c>
      <c r="W12" s="159">
        <v>191.58399615909613</v>
      </c>
      <c r="X12" s="159">
        <v>1118.1453198959096</v>
      </c>
    </row>
    <row r="13" spans="1:25">
      <c r="A13" s="176">
        <v>2003</v>
      </c>
      <c r="B13" s="10">
        <v>8564.0927813659673</v>
      </c>
      <c r="C13" s="112">
        <v>0.11058101011804899</v>
      </c>
      <c r="D13" s="10">
        <v>1972.1118181195523</v>
      </c>
      <c r="E13" s="10">
        <v>918.99330589937756</v>
      </c>
      <c r="F13" s="177">
        <f>[2]Sheet1!$S$3</f>
        <v>3432.625</v>
      </c>
      <c r="G13" s="10">
        <v>7028.8377543114029</v>
      </c>
      <c r="H13" s="10">
        <v>2682.334769367938</v>
      </c>
      <c r="I13" s="10">
        <v>-1249.0294543332379</v>
      </c>
      <c r="J13" s="11">
        <v>1484.8466032747106</v>
      </c>
      <c r="K13" s="11">
        <v>3517.6446180335724</v>
      </c>
      <c r="L13" s="11">
        <v>578.29299999999989</v>
      </c>
      <c r="M13" s="11">
        <v>2911.3150404148264</v>
      </c>
      <c r="N13" s="3">
        <v>1652.9747935967557</v>
      </c>
      <c r="O13" s="11">
        <v>1145.2648882175574</v>
      </c>
      <c r="P13" s="11">
        <v>547.39840677712687</v>
      </c>
      <c r="Q13" s="11">
        <v>1137.5640971267271</v>
      </c>
      <c r="R13" s="11">
        <v>880.5661155430962</v>
      </c>
      <c r="S13" s="11">
        <v>209.46757549404396</v>
      </c>
      <c r="T13" s="11">
        <v>307.59684202124555</v>
      </c>
      <c r="U13" s="11">
        <v>277.99966803659686</v>
      </c>
      <c r="V13" s="11">
        <v>346.19196310044015</v>
      </c>
      <c r="W13" s="11">
        <v>249.76524501049767</v>
      </c>
      <c r="X13" s="11">
        <v>1287.1101864418797</v>
      </c>
    </row>
    <row r="14" spans="1:25">
      <c r="A14" s="176">
        <v>2004</v>
      </c>
      <c r="B14" s="10">
        <v>9824.2954789006562</v>
      </c>
      <c r="C14" s="112">
        <v>5.8573339249901997E-2</v>
      </c>
      <c r="D14" s="10">
        <v>2276.6721076429035</v>
      </c>
      <c r="E14" s="10">
        <v>1187.5967608640572</v>
      </c>
      <c r="F14" s="177">
        <f>[2]Sheet1!$T$3</f>
        <v>3778.259</v>
      </c>
      <c r="G14" s="10">
        <v>8573.8284645805379</v>
      </c>
      <c r="H14" s="10">
        <v>3134.7542706529425</v>
      </c>
      <c r="I14" s="10">
        <v>-1633.4414840850677</v>
      </c>
      <c r="J14" s="11">
        <v>1641.0622599568112</v>
      </c>
      <c r="K14" s="11">
        <v>4397.0794254127877</v>
      </c>
      <c r="L14" s="11">
        <v>892.06599999999992</v>
      </c>
      <c r="M14" s="11">
        <v>2817.3238266433282</v>
      </c>
      <c r="N14" s="3">
        <v>1610.6854839044522</v>
      </c>
      <c r="O14" s="11">
        <v>1185.1370576459608</v>
      </c>
      <c r="P14" s="11">
        <v>793.17809040557609</v>
      </c>
      <c r="Q14" s="11">
        <v>1247.1677477013986</v>
      </c>
      <c r="R14" s="11">
        <v>931.84448780038338</v>
      </c>
      <c r="S14" s="11">
        <v>262.36609998955703</v>
      </c>
      <c r="T14" s="11">
        <v>573.77451243120436</v>
      </c>
      <c r="U14" s="11">
        <v>344.14568278168565</v>
      </c>
      <c r="V14" s="11">
        <v>345.76715542684769</v>
      </c>
      <c r="W14" s="11">
        <v>279.04451927725091</v>
      </c>
      <c r="X14" s="11">
        <v>1416.448674648612</v>
      </c>
    </row>
    <row r="15" spans="1:25">
      <c r="A15" s="176">
        <v>2005</v>
      </c>
      <c r="B15" s="10">
        <v>11620.942438490812</v>
      </c>
      <c r="C15" s="112">
        <v>9.5996366233887201E-2</v>
      </c>
      <c r="D15" s="10">
        <v>2689.0992568531328</v>
      </c>
      <c r="E15" s="10">
        <v>1483.5079567743999</v>
      </c>
      <c r="F15" s="177">
        <f>[2]Sheet1!$U$3</f>
        <v>4328.0420000000004</v>
      </c>
      <c r="G15" s="10">
        <v>9794.1466176720387</v>
      </c>
      <c r="H15" s="10">
        <v>3891.5376171666639</v>
      </c>
      <c r="I15" s="10">
        <v>-2070.7889545554563</v>
      </c>
      <c r="J15" s="11">
        <v>1977.3880341048173</v>
      </c>
      <c r="K15" s="11">
        <v>5263.1960857781087</v>
      </c>
      <c r="L15" s="11">
        <v>1397.2579479999999</v>
      </c>
      <c r="M15" s="11">
        <v>2959.4545749383151</v>
      </c>
      <c r="N15" s="3">
        <v>1716.3755078412451</v>
      </c>
      <c r="O15" s="11">
        <v>1416.2341545274289</v>
      </c>
      <c r="P15" s="11">
        <v>937.88453099863636</v>
      </c>
      <c r="Q15" s="11">
        <v>1388.7625756075013</v>
      </c>
      <c r="R15" s="11">
        <v>974.57132983999998</v>
      </c>
      <c r="S15" s="11">
        <v>305.33867509230004</v>
      </c>
      <c r="T15" s="11">
        <v>750.47413061875795</v>
      </c>
      <c r="U15" s="11">
        <v>385.17693964792352</v>
      </c>
      <c r="V15" s="11">
        <v>404.00584487428409</v>
      </c>
      <c r="W15" s="11">
        <v>373.27096748009075</v>
      </c>
      <c r="X15" s="11">
        <v>1632.3640382930757</v>
      </c>
    </row>
    <row r="16" spans="1:25">
      <c r="A16" s="176">
        <v>2006</v>
      </c>
      <c r="B16" s="10">
        <v>13789.913218215348</v>
      </c>
      <c r="C16" s="112">
        <v>9.3834821334065899E-2</v>
      </c>
      <c r="D16" s="10">
        <v>3133.1454838832497</v>
      </c>
      <c r="E16" s="10">
        <v>1763.5065403644971</v>
      </c>
      <c r="F16" s="177">
        <f>[2]Sheet1!$V$3</f>
        <v>4944.1099999999997</v>
      </c>
      <c r="G16" s="10">
        <v>12971.965110408821</v>
      </c>
      <c r="H16" s="10">
        <v>4255.312602961184</v>
      </c>
      <c r="I16" s="10">
        <v>-3330.4223772736395</v>
      </c>
      <c r="J16" s="11">
        <v>2293.1667699149157</v>
      </c>
      <c r="K16" s="11">
        <v>6747.62600018578</v>
      </c>
      <c r="L16" s="11">
        <v>1800.639392</v>
      </c>
      <c r="M16" s="11">
        <v>2887.1846478132002</v>
      </c>
      <c r="N16" s="3">
        <v>1544.3475096876953</v>
      </c>
      <c r="O16" s="11">
        <v>1708.1561060581093</v>
      </c>
      <c r="P16" s="11">
        <v>947.310022569171</v>
      </c>
      <c r="Q16" s="11">
        <v>1878.6166350631684</v>
      </c>
      <c r="R16" s="11">
        <v>1102.79411253785</v>
      </c>
      <c r="S16" s="11">
        <v>456.0227909635737</v>
      </c>
      <c r="T16" s="11">
        <v>1174.5471254527729</v>
      </c>
      <c r="U16" s="11">
        <v>511.16172806810107</v>
      </c>
      <c r="V16" s="11">
        <v>597.51261403674425</v>
      </c>
      <c r="W16" s="11">
        <v>450.06570114621354</v>
      </c>
      <c r="X16" s="11">
        <v>1676.327072330494</v>
      </c>
    </row>
    <row r="17" spans="1:27">
      <c r="A17" s="176">
        <v>2007</v>
      </c>
      <c r="B17" s="10">
        <v>16993.778789722524</v>
      </c>
      <c r="C17" s="112">
        <v>0.12579578861486701</v>
      </c>
      <c r="D17" s="10">
        <v>3866.8802852805716</v>
      </c>
      <c r="E17" s="10">
        <v>2314.5875569180694</v>
      </c>
      <c r="F17" s="177">
        <f>[2]Sheet1!$W$3</f>
        <v>5788.6210000000001</v>
      </c>
      <c r="G17" s="10">
        <v>15731.897080434535</v>
      </c>
      <c r="H17" s="10">
        <v>5447.5096120364033</v>
      </c>
      <c r="I17" s="10">
        <v>-4544.963566551477</v>
      </c>
      <c r="J17" s="11">
        <v>3252.2676575447258</v>
      </c>
      <c r="K17" s="11">
        <v>8264.1902764945262</v>
      </c>
      <c r="L17" s="11">
        <v>2454.2684403999997</v>
      </c>
      <c r="M17" s="11">
        <v>2961.3467224672982</v>
      </c>
      <c r="N17" s="3">
        <v>1562.728090382097</v>
      </c>
      <c r="O17" s="11">
        <v>1949.8976211586642</v>
      </c>
      <c r="P17" s="11">
        <v>1141.4255649975717</v>
      </c>
      <c r="Q17" s="11">
        <v>2167.2092635508025</v>
      </c>
      <c r="R17" s="11">
        <v>1231.17622987912</v>
      </c>
      <c r="S17" s="11">
        <v>583.60009024935994</v>
      </c>
      <c r="T17" s="11">
        <v>2176.8358441854562</v>
      </c>
      <c r="U17" s="11">
        <v>549.24096925401818</v>
      </c>
      <c r="V17" s="11">
        <v>688.58631319776111</v>
      </c>
      <c r="W17" s="11">
        <v>627.45652918529981</v>
      </c>
      <c r="X17" s="11">
        <v>1932.9470067063976</v>
      </c>
    </row>
    <row r="18" spans="1:27">
      <c r="A18" s="176">
        <v>2008</v>
      </c>
      <c r="B18" s="10">
        <v>19074.852303629603</v>
      </c>
      <c r="C18" s="112">
        <v>2.6131987749369801E-2</v>
      </c>
      <c r="D18" s="10">
        <v>4352.9021025603233</v>
      </c>
      <c r="E18" s="10">
        <v>2921.0974595114653</v>
      </c>
      <c r="F18" s="177">
        <f>[2]Sheet1!$X$3</f>
        <v>6124.74</v>
      </c>
      <c r="G18" s="10">
        <v>19595.778979407802</v>
      </c>
      <c r="H18" s="10">
        <v>4951.613132586891</v>
      </c>
      <c r="I18" s="10">
        <v>-5681.1786901742053</v>
      </c>
      <c r="J18" s="11">
        <v>4422.6957096400001</v>
      </c>
      <c r="K18" s="11">
        <v>8780.2452905612699</v>
      </c>
      <c r="L18" s="11">
        <v>2639.3484716400003</v>
      </c>
      <c r="M18" s="11">
        <v>3094.0399328216172</v>
      </c>
      <c r="N18" s="3">
        <v>1551.0584038036955</v>
      </c>
      <c r="O18" s="11">
        <v>2072.626883759845</v>
      </c>
      <c r="P18" s="11">
        <v>1058.3220873938926</v>
      </c>
      <c r="Q18" s="11">
        <v>2680.8559105061122</v>
      </c>
      <c r="R18" s="11">
        <v>1162.4921978815946</v>
      </c>
      <c r="S18" s="11">
        <v>663.25312303400597</v>
      </c>
      <c r="T18" s="11">
        <v>2850.0740714712069</v>
      </c>
      <c r="U18" s="11">
        <v>671.22462766664739</v>
      </c>
      <c r="V18" s="11">
        <v>835.20585081353556</v>
      </c>
      <c r="W18" s="11">
        <v>748.42017282724782</v>
      </c>
      <c r="X18" s="11">
        <v>2228.2927765300974</v>
      </c>
    </row>
    <row r="19" spans="1:27">
      <c r="A19" s="176">
        <v>2009</v>
      </c>
      <c r="B19" s="10">
        <v>17985.954595150855</v>
      </c>
      <c r="C19" s="112">
        <v>-3.7414096408481999E-2</v>
      </c>
      <c r="D19" s="10">
        <v>4101.3258984701188</v>
      </c>
      <c r="E19" s="10">
        <v>2455.2046741910872</v>
      </c>
      <c r="F19" s="177">
        <f>[2]Sheet1!$Y$3</f>
        <v>6025.5870000000004</v>
      </c>
      <c r="G19" s="10">
        <v>19075.233508902333</v>
      </c>
      <c r="H19" s="10">
        <v>2342.8611945369735</v>
      </c>
      <c r="I19" s="10">
        <v>-3452.3402543414923</v>
      </c>
      <c r="J19" s="11">
        <v>4857.0218069000002</v>
      </c>
      <c r="K19" s="11">
        <v>6810.0629905583282</v>
      </c>
      <c r="L19" s="11">
        <v>2530.8960009399998</v>
      </c>
      <c r="M19" s="11">
        <v>3657.8785701934207</v>
      </c>
      <c r="N19" s="3">
        <v>1457.1300115383003</v>
      </c>
      <c r="O19" s="11">
        <v>1877.9655570283931</v>
      </c>
      <c r="P19" s="11">
        <v>1004.3395674631954</v>
      </c>
      <c r="Q19" s="11">
        <v>2344.0704245495931</v>
      </c>
      <c r="R19" s="11">
        <v>1138.0498279855487</v>
      </c>
      <c r="S19" s="11">
        <v>628.01294303489249</v>
      </c>
      <c r="T19" s="11">
        <v>2457.6204064779104</v>
      </c>
      <c r="U19" s="11">
        <v>757.49539205537349</v>
      </c>
      <c r="V19" s="11">
        <v>1021.4245925271919</v>
      </c>
      <c r="W19" s="11">
        <v>604.59511455706638</v>
      </c>
      <c r="X19" s="11">
        <v>2255.6381103542831</v>
      </c>
    </row>
    <row r="20" spans="1:27">
      <c r="A20" s="176">
        <v>2010</v>
      </c>
      <c r="B20" s="10">
        <v>20743.364248842241</v>
      </c>
      <c r="C20" s="112">
        <v>6.2011309605470001E-2</v>
      </c>
      <c r="D20" s="10">
        <v>4675.7200092061676</v>
      </c>
      <c r="E20" s="10">
        <v>2622.9635686641486</v>
      </c>
      <c r="F20" s="177">
        <f>[2]Sheet1!$Z$3</f>
        <v>6568.2920000000004</v>
      </c>
      <c r="G20" s="10">
        <v>19898.181757632279</v>
      </c>
      <c r="H20" s="10">
        <v>4477.6848877481243</v>
      </c>
      <c r="I20" s="10">
        <v>-3695.084266624579</v>
      </c>
      <c r="J20" s="11">
        <v>5171.3018705499999</v>
      </c>
      <c r="K20" s="11">
        <v>8720.9709654097387</v>
      </c>
      <c r="L20" s="11">
        <v>2834.2964977000001</v>
      </c>
      <c r="M20" s="11">
        <v>3866.9061317988089</v>
      </c>
      <c r="N20" s="3">
        <v>1509.8570319040737</v>
      </c>
      <c r="O20" s="11">
        <v>2370.0160867247314</v>
      </c>
      <c r="P20" s="11">
        <v>1099.976383516896</v>
      </c>
      <c r="Q20" s="11">
        <v>3024.9262775324391</v>
      </c>
      <c r="R20" s="11">
        <v>1415.0742700150565</v>
      </c>
      <c r="S20" s="11">
        <v>887.82177793797905</v>
      </c>
      <c r="T20" s="11">
        <v>2343.1345548571717</v>
      </c>
      <c r="U20" s="11">
        <v>874.0426098199307</v>
      </c>
      <c r="V20" s="11">
        <v>1202.0107842493242</v>
      </c>
      <c r="W20" s="11">
        <v>825.49546311193205</v>
      </c>
      <c r="X20" s="11">
        <v>2462.0207866290157</v>
      </c>
    </row>
    <row r="21" spans="1:27">
      <c r="A21" s="176">
        <v>2011</v>
      </c>
      <c r="B21" s="10">
        <v>24343.986583464652</v>
      </c>
      <c r="C21" s="112">
        <v>7.1854315089858706E-2</v>
      </c>
      <c r="D21" s="10">
        <v>5447.056874488645</v>
      </c>
      <c r="E21" s="10">
        <v>3230.6749176817075</v>
      </c>
      <c r="F21" s="177">
        <f>[2]Sheet1!$AA$3</f>
        <v>7286.8670000000002</v>
      </c>
      <c r="G21" s="10">
        <v>22448.368669782103</v>
      </c>
      <c r="H21" s="10">
        <v>6368.0046304216276</v>
      </c>
      <c r="I21" s="10">
        <v>-4511.3412364503092</v>
      </c>
      <c r="J21" s="11">
        <v>6439.9718295999992</v>
      </c>
      <c r="K21" s="11">
        <v>9717.19943201965</v>
      </c>
      <c r="L21" s="11">
        <v>3492.7267112299996</v>
      </c>
      <c r="M21" s="11">
        <v>4559.3954331928298</v>
      </c>
      <c r="N21" s="3">
        <v>1854.9278556408453</v>
      </c>
      <c r="O21" s="11">
        <v>2929.1795999450669</v>
      </c>
      <c r="P21" s="11">
        <v>1407.9466309086129</v>
      </c>
      <c r="Q21" s="11">
        <v>3552.6746730213963</v>
      </c>
      <c r="R21" s="11">
        <v>1573.4405128701253</v>
      </c>
      <c r="S21" s="11">
        <v>1138.7008812766564</v>
      </c>
      <c r="T21" s="11">
        <v>2442.9759764944702</v>
      </c>
      <c r="U21" s="11">
        <v>1049.9689289237176</v>
      </c>
      <c r="V21" s="11">
        <v>1275.5178200791322</v>
      </c>
      <c r="W21" s="11">
        <v>1021.6940704113969</v>
      </c>
      <c r="X21" s="11">
        <v>2728.3240890110606</v>
      </c>
    </row>
    <row r="22" spans="1:27">
      <c r="A22" s="176">
        <v>2012</v>
      </c>
      <c r="B22" s="10">
        <v>26167.283503255792</v>
      </c>
      <c r="C22" s="112">
        <v>6.4005183016554196E-2</v>
      </c>
      <c r="D22" s="10">
        <v>5818.0548522002391</v>
      </c>
      <c r="E22" s="10">
        <v>3523.3995197997083</v>
      </c>
      <c r="F22" s="177">
        <f>[2]Sheet1!$AB$3</f>
        <v>8002.44</v>
      </c>
      <c r="G22" s="10">
        <v>23507.934611239201</v>
      </c>
      <c r="H22" s="10">
        <v>7575.3920410728197</v>
      </c>
      <c r="I22" s="10">
        <v>-5141.29610472698</v>
      </c>
      <c r="J22" s="11">
        <v>7328.50758365</v>
      </c>
      <c r="K22" s="11">
        <v>9873.0064344339771</v>
      </c>
      <c r="L22" s="11">
        <v>3790.0169527292001</v>
      </c>
      <c r="M22" s="11">
        <v>5038.5737479574282</v>
      </c>
      <c r="N22" s="3">
        <v>1933.3306778939586</v>
      </c>
      <c r="O22" s="11">
        <v>3156.2872272473069</v>
      </c>
      <c r="P22" s="11">
        <v>1756.8605779761699</v>
      </c>
      <c r="Q22" s="11">
        <v>3769.492537046794</v>
      </c>
      <c r="R22" s="11">
        <v>1703.9486946837071</v>
      </c>
      <c r="S22" s="11">
        <v>1232.4860406862017</v>
      </c>
      <c r="T22" s="11">
        <v>2526.3475943191293</v>
      </c>
      <c r="U22" s="11">
        <v>1092.3048568812333</v>
      </c>
      <c r="V22" s="11">
        <v>1362.229950171828</v>
      </c>
      <c r="W22" s="11">
        <v>1066.2269055367292</v>
      </c>
      <c r="X22" s="11">
        <v>2905.7758953457483</v>
      </c>
    </row>
    <row r="23" spans="1:27" s="12" customFormat="1" ht="14.25" customHeight="1">
      <c r="A23" s="178">
        <v>2013</v>
      </c>
      <c r="B23" s="10">
        <v>26847.354249055072</v>
      </c>
      <c r="C23" s="112">
        <v>3.3199310024192102E-2</v>
      </c>
      <c r="D23" s="10">
        <v>5987.63420515078</v>
      </c>
      <c r="E23" s="10">
        <v>3599.5966794236447</v>
      </c>
      <c r="F23" s="179">
        <f>[2]Sheet1!$AC$3</f>
        <v>8525.9979999999996</v>
      </c>
      <c r="G23" s="10">
        <v>23532.644569362797</v>
      </c>
      <c r="H23" s="10">
        <v>6652.9117912514321</v>
      </c>
      <c r="I23" s="10">
        <v>-3477.3096083670971</v>
      </c>
      <c r="J23" s="10">
        <v>8069.0201346499998</v>
      </c>
      <c r="K23" s="10">
        <v>9741.8903148385125</v>
      </c>
      <c r="L23" s="10">
        <v>3659.4079794400004</v>
      </c>
      <c r="M23" s="10">
        <v>5265.2240206613842</v>
      </c>
      <c r="N23" s="180">
        <v>2195.0121981740945</v>
      </c>
      <c r="O23" s="159">
        <v>3378.6689604928774</v>
      </c>
      <c r="P23" s="159">
        <v>1568.1838295942578</v>
      </c>
      <c r="Q23" s="159">
        <v>4026.8019138192126</v>
      </c>
      <c r="R23" s="159">
        <v>1789.1787875177679</v>
      </c>
      <c r="S23" s="159">
        <v>1351.9370855520938</v>
      </c>
      <c r="T23" s="159">
        <v>2365.3839683196334</v>
      </c>
      <c r="U23" s="159">
        <v>1202.5328870474207</v>
      </c>
      <c r="V23" s="159">
        <v>1338.4580531495872</v>
      </c>
      <c r="W23" s="159">
        <v>1069.645514467275</v>
      </c>
      <c r="X23" s="159">
        <v>3049.2258749041748</v>
      </c>
    </row>
    <row r="24" spans="1:27">
      <c r="A24" s="181">
        <v>2014</v>
      </c>
      <c r="B24" s="10">
        <f>'[3]Sem_form '!$BJ$4</f>
        <v>29150.481302203247</v>
      </c>
      <c r="C24" s="112">
        <f>'[4]realuri zrda '!$CJ$27/100</f>
        <v>4.6233315255198304E-2</v>
      </c>
      <c r="D24" s="10">
        <f>[4]mSp_mimd!$CS$26</f>
        <v>6491.5891999116466</v>
      </c>
      <c r="E24" s="10">
        <f>[4]mSp_mimd!$CS$27</f>
        <v>3676.1692766006136</v>
      </c>
      <c r="F24" s="177">
        <f>[2]Sheet1!$AD$3</f>
        <v>9210.1550000000007</v>
      </c>
      <c r="G24" s="10">
        <v>25570.696804347215</v>
      </c>
      <c r="H24" s="10">
        <v>8688.8527703718883</v>
      </c>
      <c r="I24" s="10">
        <v>-5109.0682725158495</v>
      </c>
      <c r="J24" s="10">
        <v>8590.2923379695203</v>
      </c>
      <c r="K24" s="10">
        <v>10980.153311884606</v>
      </c>
      <c r="L24" s="10">
        <v>4203.6106441003994</v>
      </c>
      <c r="M24" s="10">
        <v>5280.4447410327357</v>
      </c>
      <c r="N24" s="3">
        <v>2328.1037184661213</v>
      </c>
      <c r="O24" s="11">
        <v>3580.9998619895659</v>
      </c>
      <c r="P24" s="11">
        <v>1772.386136176556</v>
      </c>
      <c r="Q24" s="11">
        <v>4385.5479310080545</v>
      </c>
      <c r="R24" s="11">
        <v>1928.8886167613434</v>
      </c>
      <c r="S24" s="11">
        <v>1517.7609485909015</v>
      </c>
      <c r="T24" s="11">
        <v>2478.9353575792784</v>
      </c>
      <c r="U24" s="11">
        <v>1276.1334198060788</v>
      </c>
      <c r="V24" s="11">
        <v>1514.9412510482853</v>
      </c>
      <c r="W24" s="11">
        <v>1032.4314093326657</v>
      </c>
      <c r="X24" s="11">
        <v>3279.5636801927517</v>
      </c>
    </row>
    <row r="25" spans="1:27">
      <c r="A25" s="2">
        <v>2015</v>
      </c>
      <c r="B25" s="10">
        <f>'[3]Sem_form '!$BO$4</f>
        <v>31755.555634667184</v>
      </c>
      <c r="C25" s="112">
        <f>'[4]realuri zrda '!$CO$27/100</f>
        <v>2.8803188148622354E-2</v>
      </c>
      <c r="D25" s="10">
        <f>[4]mSp_mimd!$CX$26</f>
        <v>8550.9210853507775</v>
      </c>
      <c r="E25" s="10">
        <f>[4]mSp_mimd!$CX$27</f>
        <v>3766.6287312737682</v>
      </c>
      <c r="F25" s="177">
        <f>[2]Sheet1!$AE$3</f>
        <v>9590.9629999999997</v>
      </c>
      <c r="G25" s="10">
        <v>27318.69790494267</v>
      </c>
      <c r="H25" s="10">
        <v>10004.327587812353</v>
      </c>
      <c r="I25" s="10">
        <v>-5567.4698580878467</v>
      </c>
      <c r="J25" s="10">
        <v>9189.7964571500015</v>
      </c>
      <c r="K25" s="10">
        <v>12222.238082694628</v>
      </c>
      <c r="L25" s="10">
        <v>4445.3860395800002</v>
      </c>
      <c r="M25" s="11">
        <v>5723.0305594769998</v>
      </c>
      <c r="N25" s="3">
        <v>2507.6237927113652</v>
      </c>
      <c r="O25" s="11">
        <v>3901.5289389029954</v>
      </c>
      <c r="P25" s="11">
        <v>2157.8540351141742</v>
      </c>
      <c r="Q25" s="11">
        <v>4588.6561049625243</v>
      </c>
      <c r="R25" s="11">
        <v>2181.724165402848</v>
      </c>
      <c r="S25" s="11">
        <v>1784.6336447106441</v>
      </c>
      <c r="T25" s="11">
        <v>2546.24876552763</v>
      </c>
      <c r="U25" s="11">
        <v>1338.6334778955431</v>
      </c>
      <c r="V25" s="11">
        <v>1647.5459525602348</v>
      </c>
      <c r="W25" s="11">
        <v>1199.9092966259027</v>
      </c>
      <c r="X25" s="11">
        <v>3614.0826548277601</v>
      </c>
    </row>
    <row r="26" spans="1:27">
      <c r="A26" s="173">
        <v>2016</v>
      </c>
      <c r="B26" s="10">
        <f>'[3]Sem_form '!$BT$4</f>
        <v>34028.452192899829</v>
      </c>
      <c r="C26" s="112">
        <f>'[4]realuri zrda '!$CT$27/100</f>
        <v>2.8489733760251424E-2</v>
      </c>
      <c r="D26" s="10">
        <f>[4]mSp_mimd!$DC$26</f>
        <v>9129.0158411322955</v>
      </c>
      <c r="E26" s="10">
        <f>[4]mSp_mimd!$DC$27</f>
        <v>3857.2500365143824</v>
      </c>
      <c r="F26" s="177">
        <f>[2]Sheet1!$AF$3</f>
        <v>10099.867</v>
      </c>
      <c r="G26" s="10">
        <v>28241.538294014321</v>
      </c>
      <c r="H26" s="10">
        <v>11136.565807711791</v>
      </c>
      <c r="I26" s="10">
        <v>-5349.6519088262721</v>
      </c>
      <c r="J26" s="10">
        <v>10028.365464861914</v>
      </c>
      <c r="K26" s="10">
        <v>12868.010453176015</v>
      </c>
      <c r="L26" s="10">
        <v>4873.1509099999994</v>
      </c>
      <c r="M26" s="10">
        <v>9816.7545343187248</v>
      </c>
      <c r="N26" s="3">
        <v>2629.5205271165828</v>
      </c>
      <c r="O26" s="11">
        <v>4098.044307774212</v>
      </c>
      <c r="P26" s="11">
        <v>2499.9265205616957</v>
      </c>
      <c r="Q26" s="11">
        <v>4979.6708008271426</v>
      </c>
      <c r="R26" s="11">
        <v>2191.04414778106</v>
      </c>
      <c r="S26" s="11">
        <v>1969.5657708527158</v>
      </c>
      <c r="T26" s="11">
        <v>2660.9146143251237</v>
      </c>
      <c r="U26" s="11">
        <v>1428.0321726047337</v>
      </c>
      <c r="V26" s="11">
        <v>1798.7549129838208</v>
      </c>
      <c r="W26" s="11">
        <v>1275.8026012827743</v>
      </c>
      <c r="X26" s="11">
        <v>3792.6</v>
      </c>
      <c r="Y26" s="182"/>
      <c r="AA26" s="182"/>
    </row>
    <row r="27" spans="1:27">
      <c r="A27" s="2">
        <v>2017</v>
      </c>
      <c r="B27" s="10">
        <f>'[4]Sem_form '!$BY$4</f>
        <v>37846.617942595432</v>
      </c>
      <c r="C27" s="112">
        <f>'[4]realuri zrda '!$CY$27/100</f>
        <v>4.8332305269000814E-2</v>
      </c>
      <c r="D27" s="10">
        <f>[4]mSp_mimd!$DH$26</f>
        <v>10151.980260371385</v>
      </c>
      <c r="E27" s="10">
        <f>[4]mSp_mimd!$DH$27</f>
        <v>4046.8138547362314</v>
      </c>
      <c r="F27" s="177">
        <v>10872</v>
      </c>
      <c r="G27" s="10">
        <v>30116.86584283111</v>
      </c>
      <c r="H27" s="10">
        <v>12264.888108021891</v>
      </c>
      <c r="I27" s="10">
        <v>-4535.1360082575666</v>
      </c>
      <c r="J27" s="10">
        <v>11026.087480797371</v>
      </c>
      <c r="K27" s="10">
        <v>14454.952462027119</v>
      </c>
      <c r="L27" s="10">
        <v>5645.0999999999995</v>
      </c>
      <c r="M27" s="11">
        <v>10802.526425866263</v>
      </c>
      <c r="N27" s="3">
        <v>2605.6489791699573</v>
      </c>
      <c r="O27" s="11">
        <v>4756.3592654006125</v>
      </c>
      <c r="P27" s="11">
        <v>3168.0887198758278</v>
      </c>
      <c r="Q27" s="11">
        <v>5554.0655649987475</v>
      </c>
      <c r="R27" s="11">
        <v>2515.1270635151436</v>
      </c>
      <c r="S27" s="3">
        <v>2282.7405638457067</v>
      </c>
      <c r="T27" s="3">
        <v>2768.5655286808187</v>
      </c>
      <c r="U27" s="3">
        <v>1528.8381577937212</v>
      </c>
      <c r="V27" s="3">
        <v>1864.4800681510678</v>
      </c>
      <c r="W27" s="3">
        <v>1262.6430913522877</v>
      </c>
      <c r="X27" s="11">
        <v>4084.918970522353</v>
      </c>
      <c r="Y27" s="182"/>
    </row>
    <row r="28" spans="1:27">
      <c r="A28" s="6"/>
      <c r="B28" s="1"/>
      <c r="E28" s="16"/>
      <c r="F28" s="16"/>
      <c r="L28" s="62"/>
      <c r="M28" s="62"/>
      <c r="Q28" s="182"/>
      <c r="R28" s="182"/>
      <c r="T28" s="182"/>
      <c r="U28" s="182"/>
      <c r="W28" s="182"/>
      <c r="X28" s="182"/>
    </row>
    <row r="29" spans="1:27">
      <c r="A29" s="7"/>
      <c r="E29" s="16"/>
      <c r="F29" s="158"/>
      <c r="R29" s="182"/>
      <c r="W29" s="182"/>
      <c r="Y29" s="182"/>
    </row>
    <row r="30" spans="1:27">
      <c r="E30" s="16"/>
      <c r="W30" s="182"/>
    </row>
    <row r="31" spans="1:27">
      <c r="E31" s="16"/>
    </row>
    <row r="32" spans="1:27">
      <c r="E32" s="16"/>
    </row>
    <row r="33" spans="5:5">
      <c r="E33" s="16"/>
    </row>
    <row r="34" spans="5:5">
      <c r="E34" s="16"/>
    </row>
    <row r="35" spans="5:5">
      <c r="E35" s="16"/>
    </row>
    <row r="36" spans="5:5">
      <c r="E36" s="14"/>
    </row>
    <row r="37" spans="5:5">
      <c r="E37" s="16"/>
    </row>
    <row r="38" spans="5:5">
      <c r="E38" s="16"/>
    </row>
    <row r="39" spans="5:5">
      <c r="E39" s="16"/>
    </row>
    <row r="40" spans="5:5">
      <c r="E40" s="16"/>
    </row>
  </sheetData>
  <mergeCells count="4">
    <mergeCell ref="G4:I4"/>
    <mergeCell ref="J4:M4"/>
    <mergeCell ref="N4:X4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X98"/>
  <sheetViews>
    <sheetView tabSelected="1" zoomScaleNormal="100" workbookViewId="0">
      <pane xSplit="1" ySplit="5" topLeftCell="B78" activePane="bottomRight" state="frozen"/>
      <selection pane="topRight" activeCell="B1" sqref="B1"/>
      <selection pane="bottomLeft" activeCell="A4" sqref="A4"/>
      <selection pane="bottomRight" activeCell="B99" sqref="B99"/>
    </sheetView>
  </sheetViews>
  <sheetFormatPr defaultRowHeight="15"/>
  <cols>
    <col min="1" max="1" width="9.140625" style="64"/>
    <col min="2" max="2" width="12.5703125" customWidth="1"/>
    <col min="3" max="3" width="12.28515625" customWidth="1"/>
    <col min="4" max="4" width="13.28515625" customWidth="1"/>
    <col min="5" max="5" width="16.85546875" customWidth="1"/>
    <col min="6" max="6" width="12.140625" customWidth="1"/>
    <col min="7" max="7" width="12.85546875" customWidth="1"/>
    <col min="8" max="8" width="13" customWidth="1"/>
    <col min="9" max="9" width="11.28515625" customWidth="1"/>
    <col min="12" max="12" width="9.140625" style="12"/>
    <col min="13" max="13" width="10" hidden="1" customWidth="1"/>
    <col min="14" max="14" width="11.140625" style="12" hidden="1" customWidth="1"/>
    <col min="15" max="15" width="10.7109375" hidden="1" customWidth="1"/>
    <col min="16" max="16" width="7.85546875" hidden="1" customWidth="1"/>
    <col min="17" max="17" width="11.85546875" hidden="1" customWidth="1"/>
    <col min="18" max="18" width="10.85546875" hidden="1" customWidth="1"/>
    <col min="19" max="19" width="12.42578125" hidden="1" customWidth="1"/>
    <col min="20" max="20" width="9.7109375" hidden="1" customWidth="1"/>
    <col min="21" max="21" width="8.7109375" hidden="1" customWidth="1"/>
    <col min="22" max="22" width="11.5703125" hidden="1" customWidth="1"/>
    <col min="23" max="23" width="6.85546875" hidden="1" customWidth="1"/>
  </cols>
  <sheetData>
    <row r="2" spans="1:23">
      <c r="B2" s="198" t="s">
        <v>152</v>
      </c>
      <c r="C2" s="198"/>
      <c r="D2" s="198"/>
      <c r="E2" s="198"/>
      <c r="F2" s="198"/>
      <c r="G2" s="198"/>
    </row>
    <row r="3" spans="1:23" ht="15.75" thickBot="1"/>
    <row r="4" spans="1:23" ht="21" customHeight="1" thickBot="1">
      <c r="A4" s="196"/>
      <c r="B4" s="205" t="s">
        <v>38</v>
      </c>
      <c r="C4" s="206"/>
      <c r="D4" s="206"/>
      <c r="E4" s="207"/>
      <c r="F4" s="202" t="s">
        <v>112</v>
      </c>
      <c r="G4" s="203"/>
      <c r="H4" s="204"/>
      <c r="I4" s="200" t="s">
        <v>113</v>
      </c>
      <c r="J4" s="200"/>
      <c r="K4" s="200"/>
      <c r="L4" s="201"/>
      <c r="M4" s="199" t="s">
        <v>18</v>
      </c>
      <c r="N4" s="200"/>
      <c r="O4" s="200"/>
      <c r="P4" s="200"/>
      <c r="Q4" s="200"/>
      <c r="R4" s="200"/>
      <c r="S4" s="200"/>
      <c r="T4" s="200"/>
      <c r="U4" s="200"/>
      <c r="V4" s="200"/>
      <c r="W4" s="201"/>
    </row>
    <row r="5" spans="1:23" s="8" customFormat="1" ht="36.75" thickBot="1">
      <c r="A5" s="197"/>
      <c r="B5" s="52" t="s">
        <v>0</v>
      </c>
      <c r="C5" s="53" t="s">
        <v>1</v>
      </c>
      <c r="D5" s="53" t="s">
        <v>6</v>
      </c>
      <c r="E5" s="56" t="s">
        <v>2</v>
      </c>
      <c r="F5" s="54" t="s">
        <v>4</v>
      </c>
      <c r="G5" s="55" t="s">
        <v>5</v>
      </c>
      <c r="H5" s="56" t="s">
        <v>39</v>
      </c>
      <c r="I5" s="57" t="s">
        <v>40</v>
      </c>
      <c r="J5" s="55" t="s">
        <v>110</v>
      </c>
      <c r="K5" s="55" t="s">
        <v>41</v>
      </c>
      <c r="L5" s="58" t="s">
        <v>111</v>
      </c>
      <c r="M5" s="59" t="s">
        <v>7</v>
      </c>
      <c r="N5" s="60" t="s">
        <v>8</v>
      </c>
      <c r="O5" s="55" t="s">
        <v>9</v>
      </c>
      <c r="P5" s="55" t="s">
        <v>10</v>
      </c>
      <c r="Q5" s="55" t="s">
        <v>11</v>
      </c>
      <c r="R5" s="55" t="s">
        <v>12</v>
      </c>
      <c r="S5" s="55" t="s">
        <v>13</v>
      </c>
      <c r="T5" s="55" t="s">
        <v>14</v>
      </c>
      <c r="U5" s="55" t="s">
        <v>15</v>
      </c>
      <c r="V5" s="55" t="s">
        <v>16</v>
      </c>
      <c r="W5" s="56" t="s">
        <v>17</v>
      </c>
    </row>
    <row r="6" spans="1:23" s="8" customFormat="1" ht="12">
      <c r="A6" s="85" t="s">
        <v>42</v>
      </c>
      <c r="B6" s="44">
        <v>844.11391355127807</v>
      </c>
      <c r="C6" s="45"/>
      <c r="D6" s="46">
        <v>180.57843909536379</v>
      </c>
      <c r="E6" s="47">
        <v>144.36629528260801</v>
      </c>
      <c r="F6" s="44">
        <v>1058.4531161878867</v>
      </c>
      <c r="G6" s="46">
        <v>159.95270193502463</v>
      </c>
      <c r="H6" s="47">
        <v>-182.4453645502401</v>
      </c>
      <c r="I6" s="48">
        <v>197.06434724336941</v>
      </c>
      <c r="J6" s="46">
        <v>99.375412533312328</v>
      </c>
      <c r="K6" s="46">
        <v>22</v>
      </c>
      <c r="L6" s="47">
        <v>521.9732766055331</v>
      </c>
      <c r="M6" s="49">
        <v>299.54949558769408</v>
      </c>
      <c r="N6" s="50">
        <v>106.52994887560629</v>
      </c>
      <c r="O6" s="50">
        <v>9.9665037579139408</v>
      </c>
      <c r="P6" s="50">
        <v>106.52401140026345</v>
      </c>
      <c r="Q6" s="50">
        <v>48.495225612408944</v>
      </c>
      <c r="R6" s="50">
        <v>12.920653437962891</v>
      </c>
      <c r="S6" s="50">
        <v>18.323413264972466</v>
      </c>
      <c r="T6" s="50">
        <v>24.58417120765596</v>
      </c>
      <c r="U6" s="50">
        <v>20.567538557532458</v>
      </c>
      <c r="V6" s="50">
        <v>27.602161634154509</v>
      </c>
      <c r="W6" s="51">
        <v>156.35199021511306</v>
      </c>
    </row>
    <row r="7" spans="1:23" s="8" customFormat="1" ht="12">
      <c r="A7" s="86" t="s">
        <v>43</v>
      </c>
      <c r="B7" s="26">
        <v>891.33770185094568</v>
      </c>
      <c r="C7" s="9"/>
      <c r="D7" s="13">
        <v>190.68086465952416</v>
      </c>
      <c r="E7" s="27">
        <v>151.46347516991685</v>
      </c>
      <c r="F7" s="26">
        <v>1070.2968090351064</v>
      </c>
      <c r="G7" s="13">
        <v>170.85327162937858</v>
      </c>
      <c r="H7" s="27">
        <v>-135.58038505511999</v>
      </c>
      <c r="I7" s="24">
        <v>197.06434724336941</v>
      </c>
      <c r="J7" s="13">
        <v>115.51886331286505</v>
      </c>
      <c r="K7" s="13">
        <v>38.4</v>
      </c>
      <c r="L7" s="27">
        <v>540.57681545370258</v>
      </c>
      <c r="M7" s="37">
        <v>317.08120810493364</v>
      </c>
      <c r="N7" s="20">
        <v>127.3495501069051</v>
      </c>
      <c r="O7" s="20">
        <v>13.398517551969791</v>
      </c>
      <c r="P7" s="20">
        <v>93.464164883784491</v>
      </c>
      <c r="Q7" s="20">
        <v>48.495225612408944</v>
      </c>
      <c r="R7" s="20">
        <v>15.593706576371115</v>
      </c>
      <c r="S7" s="20">
        <v>27.485119897458702</v>
      </c>
      <c r="T7" s="20">
        <v>24.468740773323738</v>
      </c>
      <c r="U7" s="20">
        <v>20.567538557532458</v>
      </c>
      <c r="V7" s="20">
        <v>28.317780764784551</v>
      </c>
      <c r="W7" s="38">
        <v>150.66794902147331</v>
      </c>
    </row>
    <row r="8" spans="1:23" s="8" customFormat="1" ht="12">
      <c r="A8" s="86" t="s">
        <v>44</v>
      </c>
      <c r="B8" s="26">
        <v>996.12785687185999</v>
      </c>
      <c r="C8" s="9"/>
      <c r="D8" s="13">
        <v>213.09826866442614</v>
      </c>
      <c r="E8" s="27">
        <v>168.50997997042828</v>
      </c>
      <c r="F8" s="26">
        <v>1073.1736648956364</v>
      </c>
      <c r="G8" s="13">
        <v>199.34322595395278</v>
      </c>
      <c r="H8" s="27">
        <v>-170.72633194560001</v>
      </c>
      <c r="I8" s="24">
        <v>206.30007714374042</v>
      </c>
      <c r="J8" s="13">
        <v>150.00521847503671</v>
      </c>
      <c r="K8" s="13">
        <v>47</v>
      </c>
      <c r="L8" s="27">
        <v>589.10547899791993</v>
      </c>
      <c r="M8" s="37">
        <v>329.01325514307575</v>
      </c>
      <c r="N8" s="20">
        <v>161.71736189718689</v>
      </c>
      <c r="O8" s="20">
        <v>17.409231564227092</v>
      </c>
      <c r="P8" s="20">
        <v>120.80429001414186</v>
      </c>
      <c r="Q8" s="20">
        <v>23.029495791790204</v>
      </c>
      <c r="R8" s="20">
        <v>16.93023314557523</v>
      </c>
      <c r="S8" s="20">
        <v>30.53902210828744</v>
      </c>
      <c r="T8" s="20">
        <v>24.285425605088481</v>
      </c>
      <c r="U8" s="20">
        <v>20.07473187287723</v>
      </c>
      <c r="V8" s="20">
        <v>30.068417727041048</v>
      </c>
      <c r="W8" s="38">
        <v>186.88289200256878</v>
      </c>
    </row>
    <row r="9" spans="1:23" s="8" customFormat="1" ht="12">
      <c r="A9" s="86" t="s">
        <v>45</v>
      </c>
      <c r="B9" s="26">
        <v>1136.895934598439</v>
      </c>
      <c r="C9" s="9"/>
      <c r="D9" s="13">
        <v>243.21230818235938</v>
      </c>
      <c r="E9" s="27">
        <v>190.76288629145108</v>
      </c>
      <c r="F9" s="26">
        <v>1170.0639283466655</v>
      </c>
      <c r="G9" s="13">
        <v>227.91172238658555</v>
      </c>
      <c r="H9" s="27">
        <v>-247.97050017000004</v>
      </c>
      <c r="I9" s="24">
        <v>214.20693896436995</v>
      </c>
      <c r="J9" s="13">
        <v>244.80890559337831</v>
      </c>
      <c r="K9" s="13">
        <v>50.7</v>
      </c>
      <c r="L9" s="27">
        <v>621.29472530592557</v>
      </c>
      <c r="M9" s="37">
        <v>336.81938694504868</v>
      </c>
      <c r="N9" s="20">
        <v>164.22795885198821</v>
      </c>
      <c r="O9" s="20">
        <v>55.434658401880988</v>
      </c>
      <c r="P9" s="20">
        <v>152.76018533263556</v>
      </c>
      <c r="Q9" s="20">
        <v>52.309734523181341</v>
      </c>
      <c r="R9" s="20">
        <v>16.93023314557523</v>
      </c>
      <c r="S9" s="20">
        <v>32.720380830307974</v>
      </c>
      <c r="T9" s="20">
        <v>27.922448584591368</v>
      </c>
      <c r="U9" s="20">
        <v>20.07473187287723</v>
      </c>
      <c r="V9" s="20">
        <v>32.438956673690001</v>
      </c>
      <c r="W9" s="38">
        <v>206.18375943666274</v>
      </c>
    </row>
    <row r="10" spans="1:23" s="8" customFormat="1" ht="12">
      <c r="A10" s="86" t="s">
        <v>46</v>
      </c>
      <c r="B10" s="26">
        <v>1005.1423824552953</v>
      </c>
      <c r="C10" s="9"/>
      <c r="D10" s="13">
        <v>220.50333065446108</v>
      </c>
      <c r="E10" s="27">
        <v>171.18199693252674</v>
      </c>
      <c r="F10" s="26">
        <v>1183.8585624131476</v>
      </c>
      <c r="G10" s="13">
        <v>174.20607939054881</v>
      </c>
      <c r="H10" s="27">
        <v>-261.45480405572005</v>
      </c>
      <c r="I10" s="24">
        <v>270.80800924968395</v>
      </c>
      <c r="J10" s="13">
        <v>117.3007020532184</v>
      </c>
      <c r="K10" s="13">
        <v>55.1</v>
      </c>
      <c r="L10" s="27">
        <v>561.06118780393126</v>
      </c>
      <c r="M10" s="37">
        <v>309.0951940536703</v>
      </c>
      <c r="N10" s="20">
        <v>132.28639372294407</v>
      </c>
      <c r="O10" s="20">
        <v>15.095554619522412</v>
      </c>
      <c r="P10" s="20">
        <v>96.081775659469429</v>
      </c>
      <c r="Q10" s="20">
        <v>79.46676538391705</v>
      </c>
      <c r="R10" s="20">
        <v>19.474417288290031</v>
      </c>
      <c r="S10" s="20">
        <v>28.457922795857066</v>
      </c>
      <c r="T10" s="20">
        <v>29.656620835696224</v>
      </c>
      <c r="U10" s="20">
        <v>47.112418626448886</v>
      </c>
      <c r="V10" s="20">
        <v>37.104699280035376</v>
      </c>
      <c r="W10" s="38">
        <v>166.21062018944428</v>
      </c>
    </row>
    <row r="11" spans="1:23" s="8" customFormat="1" ht="12">
      <c r="A11" s="86" t="s">
        <v>47</v>
      </c>
      <c r="B11" s="26">
        <v>1108.8400451380994</v>
      </c>
      <c r="C11" s="9"/>
      <c r="D11" s="13">
        <v>243.25202815419871</v>
      </c>
      <c r="E11" s="27">
        <v>187.3227974276231</v>
      </c>
      <c r="F11" s="26">
        <v>1271.2801126554302</v>
      </c>
      <c r="G11" s="13">
        <v>193.70944940437428</v>
      </c>
      <c r="H11" s="27">
        <v>-288.40518601731998</v>
      </c>
      <c r="I11" s="24">
        <v>260.67846698355612</v>
      </c>
      <c r="J11" s="13">
        <v>202.41518357374969</v>
      </c>
      <c r="K11" s="13">
        <v>78</v>
      </c>
      <c r="L11" s="27">
        <v>570.75222824445586</v>
      </c>
      <c r="M11" s="37">
        <v>307.13808723633792</v>
      </c>
      <c r="N11" s="20">
        <v>152.15731883802809</v>
      </c>
      <c r="O11" s="20">
        <v>36.11077161854989</v>
      </c>
      <c r="P11" s="20">
        <v>123.57708811068542</v>
      </c>
      <c r="Q11" s="20">
        <v>79.46676538391705</v>
      </c>
      <c r="R11" s="20">
        <v>23.69722102568727</v>
      </c>
      <c r="S11" s="20">
        <v>42.686884193785588</v>
      </c>
      <c r="T11" s="20">
        <v>31.684443010177347</v>
      </c>
      <c r="U11" s="20">
        <v>40.332774393120104</v>
      </c>
      <c r="V11" s="20">
        <v>41.322380246054763</v>
      </c>
      <c r="W11" s="38">
        <v>167.66631108175616</v>
      </c>
    </row>
    <row r="12" spans="1:23" s="8" customFormat="1" ht="12">
      <c r="A12" s="86" t="s">
        <v>48</v>
      </c>
      <c r="B12" s="26">
        <v>1152.0140269264255</v>
      </c>
      <c r="C12" s="9"/>
      <c r="D12" s="13">
        <v>252.72332988031448</v>
      </c>
      <c r="E12" s="27">
        <v>195.12203445968871</v>
      </c>
      <c r="F12" s="26">
        <v>1277.9014283638769</v>
      </c>
      <c r="G12" s="13">
        <v>206.09343654170237</v>
      </c>
      <c r="H12" s="27">
        <v>-339.30983163845332</v>
      </c>
      <c r="I12" s="24">
        <v>264.20539632486299</v>
      </c>
      <c r="J12" s="13">
        <v>174.69453667352104</v>
      </c>
      <c r="K12" s="13">
        <v>92.1</v>
      </c>
      <c r="L12" s="27">
        <v>621.05292072155896</v>
      </c>
      <c r="M12" s="37">
        <v>317.92840738191336</v>
      </c>
      <c r="N12" s="20">
        <v>123.33494417570682</v>
      </c>
      <c r="O12" s="20">
        <v>53.443207663442841</v>
      </c>
      <c r="P12" s="20">
        <v>151.06406041676007</v>
      </c>
      <c r="Q12" s="20">
        <v>45.113830628980622</v>
      </c>
      <c r="R12" s="20">
        <v>25.808622894385895</v>
      </c>
      <c r="S12" s="20">
        <v>47.429871326428426</v>
      </c>
      <c r="T12" s="20">
        <v>27.248504298360714</v>
      </c>
      <c r="U12" s="20">
        <v>37.014975305371451</v>
      </c>
      <c r="V12" s="20">
        <v>40.35703087935817</v>
      </c>
      <c r="W12" s="38">
        <v>203.67057195571735</v>
      </c>
    </row>
    <row r="13" spans="1:23" s="8" customFormat="1" ht="12">
      <c r="A13" s="86" t="s">
        <v>49</v>
      </c>
      <c r="B13" s="26">
        <v>1288.9302900291973</v>
      </c>
      <c r="C13" s="9"/>
      <c r="D13" s="13">
        <v>282.75936513452024</v>
      </c>
      <c r="E13" s="27">
        <v>216.20868830797681</v>
      </c>
      <c r="F13" s="26">
        <v>1377.5671915454957</v>
      </c>
      <c r="G13" s="13">
        <v>238.46938467708156</v>
      </c>
      <c r="H13" s="27">
        <v>-319.36439486391725</v>
      </c>
      <c r="I13" s="24">
        <v>269.79492177719283</v>
      </c>
      <c r="J13" s="13">
        <v>299.73814882065665</v>
      </c>
      <c r="K13" s="13">
        <v>94.3</v>
      </c>
      <c r="L13" s="27">
        <v>623.65504232262981</v>
      </c>
      <c r="M13" s="37">
        <v>318.78553858626333</v>
      </c>
      <c r="N13" s="20">
        <v>206.99586656011303</v>
      </c>
      <c r="O13" s="20">
        <v>59.588133805241604</v>
      </c>
      <c r="P13" s="20">
        <v>134.41892172780624</v>
      </c>
      <c r="Q13" s="20">
        <v>82.231971801584407</v>
      </c>
      <c r="R13" s="20">
        <v>23.304056474769094</v>
      </c>
      <c r="S13" s="20">
        <v>50.817719278316176</v>
      </c>
      <c r="T13" s="20">
        <v>37.822503639615476</v>
      </c>
      <c r="U13" s="20">
        <v>35.965761238196734</v>
      </c>
      <c r="V13" s="20">
        <v>40.360113071953258</v>
      </c>
      <c r="W13" s="38">
        <v>216.83970384533774</v>
      </c>
    </row>
    <row r="14" spans="1:23" s="15" customFormat="1" ht="12.75">
      <c r="A14" s="87" t="s">
        <v>50</v>
      </c>
      <c r="B14" s="26">
        <v>1101.0651452818104</v>
      </c>
      <c r="C14" s="112">
        <v>3.5692602315655936E-2</v>
      </c>
      <c r="D14" s="13">
        <v>244.41500261533227</v>
      </c>
      <c r="E14" s="27">
        <v>184.19770210000959</v>
      </c>
      <c r="F14" s="26">
        <v>1234.1187728512659</v>
      </c>
      <c r="G14" s="13">
        <v>290.76691256424584</v>
      </c>
      <c r="H14" s="27">
        <v>-263.72299512651114</v>
      </c>
      <c r="I14" s="24">
        <v>293.97077475190298</v>
      </c>
      <c r="J14" s="13">
        <v>115.20620476905106</v>
      </c>
      <c r="K14" s="13">
        <v>71.128999999999991</v>
      </c>
      <c r="L14" s="27">
        <v>618.98100513350028</v>
      </c>
      <c r="M14" s="37">
        <v>317.20665813469429</v>
      </c>
      <c r="N14" s="20">
        <v>127.77919741116665</v>
      </c>
      <c r="O14" s="20">
        <v>37.060974055416779</v>
      </c>
      <c r="P14" s="20">
        <v>120.75644930403752</v>
      </c>
      <c r="Q14" s="20">
        <v>65.577147687623253</v>
      </c>
      <c r="R14" s="20">
        <v>22.829581971221906</v>
      </c>
      <c r="S14" s="20">
        <v>32.879607012267357</v>
      </c>
      <c r="T14" s="20">
        <v>35.095396805642906</v>
      </c>
      <c r="U14" s="20">
        <v>57.403371934018779</v>
      </c>
      <c r="V14" s="20">
        <v>44.164360083786214</v>
      </c>
      <c r="W14" s="38">
        <v>181.18340088193486</v>
      </c>
    </row>
    <row r="15" spans="1:23" s="8" customFormat="1" ht="12.75">
      <c r="A15" s="86" t="s">
        <v>51</v>
      </c>
      <c r="B15" s="26">
        <v>1245.1998483720597</v>
      </c>
      <c r="C15" s="113">
        <v>6.3738954881703058E-2</v>
      </c>
      <c r="D15" s="13">
        <v>276.41009753203394</v>
      </c>
      <c r="E15" s="27">
        <v>206.16544597253633</v>
      </c>
      <c r="F15" s="26">
        <v>1115.2435666759591</v>
      </c>
      <c r="G15" s="13">
        <v>330.19332531038765</v>
      </c>
      <c r="H15" s="27">
        <v>-226.43721725564092</v>
      </c>
      <c r="I15" s="24">
        <v>341.13675337100392</v>
      </c>
      <c r="J15" s="13">
        <v>257.70294226593296</v>
      </c>
      <c r="K15" s="13">
        <v>81.923999999999992</v>
      </c>
      <c r="L15" s="27">
        <v>563.85436486585149</v>
      </c>
      <c r="M15" s="37">
        <v>304.62336183230536</v>
      </c>
      <c r="N15" s="20">
        <v>150.39149964550876</v>
      </c>
      <c r="O15" s="20">
        <v>59.166211772355233</v>
      </c>
      <c r="P15" s="21">
        <v>128.23256609010139</v>
      </c>
      <c r="Q15" s="21">
        <v>143.28251176813782</v>
      </c>
      <c r="R15" s="21">
        <v>22.540933325388465</v>
      </c>
      <c r="S15" s="21">
        <v>49.319410518401035</v>
      </c>
      <c r="T15" s="21">
        <v>38.709878431738844</v>
      </c>
      <c r="U15" s="21">
        <v>58.074758647351764</v>
      </c>
      <c r="V15" s="21">
        <v>43.363158772071081</v>
      </c>
      <c r="W15" s="39">
        <v>180.57155756870014</v>
      </c>
    </row>
    <row r="16" spans="1:23" s="8" customFormat="1" ht="12.75">
      <c r="A16" s="86" t="s">
        <v>52</v>
      </c>
      <c r="B16" s="26">
        <v>1298.0264756585166</v>
      </c>
      <c r="C16" s="113">
        <v>5.5266448314031748E-2</v>
      </c>
      <c r="D16" s="13">
        <v>288.13657920453659</v>
      </c>
      <c r="E16" s="27">
        <v>213.33367712470167</v>
      </c>
      <c r="F16" s="26">
        <v>1201.5052976149047</v>
      </c>
      <c r="G16" s="13">
        <v>356.97086474032244</v>
      </c>
      <c r="H16" s="27">
        <v>-270.46455280729822</v>
      </c>
      <c r="I16" s="24">
        <v>313.63915752611547</v>
      </c>
      <c r="J16" s="13">
        <v>294.12262746058809</v>
      </c>
      <c r="K16" s="13">
        <v>87.829000000000008</v>
      </c>
      <c r="L16" s="27">
        <v>601.1928576688606</v>
      </c>
      <c r="M16" s="37">
        <v>326.19471989709569</v>
      </c>
      <c r="N16" s="20">
        <v>178.40904413265278</v>
      </c>
      <c r="O16" s="20">
        <v>55.785237615972903</v>
      </c>
      <c r="P16" s="21">
        <v>136.6721460056439</v>
      </c>
      <c r="Q16" s="21">
        <v>110.08691711537256</v>
      </c>
      <c r="R16" s="21">
        <v>30.110456359568126</v>
      </c>
      <c r="S16" s="21">
        <v>54.799345020445585</v>
      </c>
      <c r="T16" s="21">
        <v>28.985639066257257</v>
      </c>
      <c r="U16" s="21">
        <v>56.830335480696021</v>
      </c>
      <c r="V16" s="21">
        <v>44.28891387191419</v>
      </c>
      <c r="W16" s="39">
        <v>203.03472109289748</v>
      </c>
    </row>
    <row r="17" spans="1:23" s="8" customFormat="1" ht="12.75">
      <c r="A17" s="86" t="s">
        <v>53</v>
      </c>
      <c r="B17" s="26">
        <v>1377.8112526362265</v>
      </c>
      <c r="C17" s="113">
        <v>-2.4168533900710117E-2</v>
      </c>
      <c r="D17" s="13">
        <v>305.84724469715781</v>
      </c>
      <c r="E17" s="27">
        <v>197.16801772988782</v>
      </c>
      <c r="F17" s="26">
        <v>1230.4056531668041</v>
      </c>
      <c r="G17" s="13">
        <v>386.59620100712368</v>
      </c>
      <c r="H17" s="27">
        <v>-276.39880794858385</v>
      </c>
      <c r="I17" s="24">
        <v>341.76082913712008</v>
      </c>
      <c r="J17" s="13">
        <v>325.62449618459664</v>
      </c>
      <c r="K17" s="13">
        <v>59.564999999999998</v>
      </c>
      <c r="L17" s="27">
        <v>651.61970881408968</v>
      </c>
      <c r="M17" s="37">
        <v>369.94947570702971</v>
      </c>
      <c r="N17" s="20">
        <v>165.14914198834066</v>
      </c>
      <c r="O17" s="20">
        <v>82.298348078379803</v>
      </c>
      <c r="P17" s="21">
        <v>140.5672150543455</v>
      </c>
      <c r="Q17" s="21">
        <v>129.60079584616946</v>
      </c>
      <c r="R17" s="21">
        <v>26.507978526518883</v>
      </c>
      <c r="S17" s="21">
        <v>58.713583950477414</v>
      </c>
      <c r="T17" s="21">
        <v>38.252260558571891</v>
      </c>
      <c r="U17" s="21">
        <v>54.69315491215437</v>
      </c>
      <c r="V17" s="21">
        <v>40.503535448952881</v>
      </c>
      <c r="W17" s="39">
        <v>230.01076256528552</v>
      </c>
    </row>
    <row r="18" spans="1:23" s="8" customFormat="1" ht="12.75">
      <c r="A18" s="86" t="s">
        <v>54</v>
      </c>
      <c r="B18" s="26">
        <v>1194.3452164489993</v>
      </c>
      <c r="C18" s="113">
        <v>6.6461587895997806E-3</v>
      </c>
      <c r="D18" s="13">
        <v>267.20327899436194</v>
      </c>
      <c r="E18" s="27">
        <v>121.94059626835684</v>
      </c>
      <c r="F18" s="26">
        <v>1182.0097795634827</v>
      </c>
      <c r="G18" s="13">
        <v>310.8568161815702</v>
      </c>
      <c r="H18" s="27">
        <v>-341.12951099999998</v>
      </c>
      <c r="I18" s="24">
        <v>320.91757020978429</v>
      </c>
      <c r="J18" s="13">
        <v>250.60809499889615</v>
      </c>
      <c r="K18" s="13">
        <v>66</v>
      </c>
      <c r="L18" s="27">
        <v>552.29725305450575</v>
      </c>
      <c r="M18" s="37">
        <v>331.74257024878159</v>
      </c>
      <c r="N18" s="20">
        <v>137.99593319607052</v>
      </c>
      <c r="O18" s="20">
        <v>40.741137218200571</v>
      </c>
      <c r="P18" s="21">
        <v>134.67707074292912</v>
      </c>
      <c r="Q18" s="21">
        <v>89.889084866398065</v>
      </c>
      <c r="R18" s="21">
        <v>21.505762297368694</v>
      </c>
      <c r="S18" s="21">
        <v>32.879607012267357</v>
      </c>
      <c r="T18" s="21">
        <v>46.949591500899707</v>
      </c>
      <c r="U18" s="21">
        <v>55.832542243994475</v>
      </c>
      <c r="V18" s="21">
        <v>43.616028622125846</v>
      </c>
      <c r="W18" s="39">
        <v>206.51588849996307</v>
      </c>
    </row>
    <row r="19" spans="1:23" s="8" customFormat="1" ht="12.75">
      <c r="A19" s="86" t="s">
        <v>55</v>
      </c>
      <c r="B19" s="26">
        <v>1412.6153297289081</v>
      </c>
      <c r="C19" s="113">
        <v>3.4730378687039265E-2</v>
      </c>
      <c r="D19" s="13">
        <v>316.0354668506215</v>
      </c>
      <c r="E19" s="27">
        <v>154.80226791622744</v>
      </c>
      <c r="F19" s="26">
        <v>1179.5481732698922</v>
      </c>
      <c r="G19" s="13">
        <v>362.4593058473838</v>
      </c>
      <c r="H19" s="27">
        <v>-275.71298999999999</v>
      </c>
      <c r="I19" s="24">
        <v>335.14779671991442</v>
      </c>
      <c r="J19" s="13">
        <v>400.51223901828894</v>
      </c>
      <c r="K19" s="13">
        <v>114.19533393524641</v>
      </c>
      <c r="L19" s="27">
        <v>558.35265720973473</v>
      </c>
      <c r="M19" s="37">
        <v>342.2356424734005</v>
      </c>
      <c r="N19" s="20">
        <v>175.79701698417281</v>
      </c>
      <c r="O19" s="20">
        <v>49.135912287280348</v>
      </c>
      <c r="P19" s="21">
        <v>178.34223761921345</v>
      </c>
      <c r="Q19" s="21">
        <v>147.62100897102093</v>
      </c>
      <c r="R19" s="21">
        <v>24.34741912965827</v>
      </c>
      <c r="S19" s="21">
        <v>49.319410518401035</v>
      </c>
      <c r="T19" s="21">
        <v>45.388998466917286</v>
      </c>
      <c r="U19" s="21">
        <v>55.562686650494484</v>
      </c>
      <c r="V19" s="21">
        <v>45.976017278056823</v>
      </c>
      <c r="W19" s="39">
        <v>202.19364541504575</v>
      </c>
    </row>
    <row r="20" spans="1:23" s="8" customFormat="1" ht="12.75">
      <c r="A20" s="86" t="s">
        <v>56</v>
      </c>
      <c r="B20" s="26">
        <v>1543.0276147811608</v>
      </c>
      <c r="C20" s="113">
        <v>6.4639070499063533E-2</v>
      </c>
      <c r="D20" s="13">
        <v>345.21178012017555</v>
      </c>
      <c r="E20" s="27">
        <v>183.89856112373823</v>
      </c>
      <c r="F20" s="26">
        <v>1316.6739060165996</v>
      </c>
      <c r="G20" s="13">
        <v>408.1416651929045</v>
      </c>
      <c r="H20" s="27">
        <v>-213.24542902028674</v>
      </c>
      <c r="I20" s="24">
        <v>333.35004121006921</v>
      </c>
      <c r="J20" s="13">
        <v>454.69479964291895</v>
      </c>
      <c r="K20" s="13">
        <v>149.11819686138713</v>
      </c>
      <c r="L20" s="27">
        <v>599.43479763928008</v>
      </c>
      <c r="M20" s="37">
        <v>365.4090296538717</v>
      </c>
      <c r="N20" s="20">
        <v>193.5618673673157</v>
      </c>
      <c r="O20" s="20">
        <v>59.771077668210602</v>
      </c>
      <c r="P20" s="21">
        <v>167.04825329705446</v>
      </c>
      <c r="Q20" s="21">
        <v>142.26287084115805</v>
      </c>
      <c r="R20" s="21">
        <v>31.805662070812001</v>
      </c>
      <c r="S20" s="21">
        <v>54.799345020445585</v>
      </c>
      <c r="T20" s="21">
        <v>43.795264586524148</v>
      </c>
      <c r="U20" s="21">
        <v>61.245491014676709</v>
      </c>
      <c r="V20" s="21">
        <v>47.310810083341295</v>
      </c>
      <c r="W20" s="39">
        <v>244.39974631636341</v>
      </c>
    </row>
    <row r="21" spans="1:23" s="8" customFormat="1" ht="12.75">
      <c r="A21" s="86" t="s">
        <v>57</v>
      </c>
      <c r="B21" s="26">
        <v>1518.7077867654571</v>
      </c>
      <c r="C21" s="113">
        <v>5.566434191967176E-3</v>
      </c>
      <c r="D21" s="13">
        <v>339.77085927009188</v>
      </c>
      <c r="E21" s="27">
        <v>174.44897697766277</v>
      </c>
      <c r="F21" s="26">
        <v>1524.9294965340516</v>
      </c>
      <c r="G21" s="13">
        <v>418.08317851799882</v>
      </c>
      <c r="H21" s="27">
        <v>-249.27160499999997</v>
      </c>
      <c r="I21" s="24">
        <v>397.28696652075394</v>
      </c>
      <c r="J21" s="13">
        <v>422.26905299790724</v>
      </c>
      <c r="K21" s="13">
        <v>67.730469203366482</v>
      </c>
      <c r="L21" s="27">
        <v>628.86867850247177</v>
      </c>
      <c r="M21" s="37">
        <v>362.04318898491096</v>
      </c>
      <c r="N21" s="20">
        <v>229.00053963665309</v>
      </c>
      <c r="O21" s="20">
        <v>61.937020949968549</v>
      </c>
      <c r="P21" s="21">
        <v>173.7890175431362</v>
      </c>
      <c r="Q21" s="21">
        <v>152.98630842415508</v>
      </c>
      <c r="R21" s="21">
        <v>22.700509456901145</v>
      </c>
      <c r="S21" s="21">
        <v>58.713583950477414</v>
      </c>
      <c r="T21" s="21">
        <v>48.172597242810198</v>
      </c>
      <c r="U21" s="21">
        <v>68.391323135215501</v>
      </c>
      <c r="V21" s="21">
        <v>36.045774324551637</v>
      </c>
      <c r="W21" s="39">
        <v>258.19745391331065</v>
      </c>
    </row>
    <row r="22" spans="1:23" s="8" customFormat="1" ht="12.75">
      <c r="A22" s="86" t="s">
        <v>58</v>
      </c>
      <c r="B22" s="26">
        <v>1396.9318627129401</v>
      </c>
      <c r="C22" s="113">
        <v>7.5026719282910215E-2</v>
      </c>
      <c r="D22" s="13">
        <v>314.96479588585413</v>
      </c>
      <c r="E22" s="27">
        <v>158.33494313681049</v>
      </c>
      <c r="F22" s="26">
        <v>1506.5070642520307</v>
      </c>
      <c r="G22" s="13">
        <v>366.21315494564254</v>
      </c>
      <c r="H22" s="27">
        <v>-247.88743432799993</v>
      </c>
      <c r="I22" s="24">
        <v>458.08554485705872</v>
      </c>
      <c r="J22" s="13">
        <v>267.74942176719333</v>
      </c>
      <c r="K22" s="13">
        <v>85.9</v>
      </c>
      <c r="L22" s="27">
        <v>576.3243091450953</v>
      </c>
      <c r="M22" s="37">
        <v>326.01949057693514</v>
      </c>
      <c r="N22" s="20">
        <v>196.64103877674782</v>
      </c>
      <c r="O22" s="20">
        <v>44.456002577161193</v>
      </c>
      <c r="P22" s="21">
        <v>175.51061495800644</v>
      </c>
      <c r="Q22" s="21">
        <v>144.28421979517717</v>
      </c>
      <c r="R22" s="21">
        <v>22.8993894638554</v>
      </c>
      <c r="S22" s="21">
        <v>34.070990793864013</v>
      </c>
      <c r="T22" s="21">
        <v>49.655528497548858</v>
      </c>
      <c r="U22" s="21">
        <v>81.321529125680058</v>
      </c>
      <c r="V22" s="21">
        <v>50.748757674904468</v>
      </c>
      <c r="W22" s="39">
        <v>196.6243004730598</v>
      </c>
    </row>
    <row r="23" spans="1:23" s="8" customFormat="1" ht="12.75">
      <c r="A23" s="86" t="s">
        <v>59</v>
      </c>
      <c r="B23" s="26">
        <v>1415.1224223308218</v>
      </c>
      <c r="C23" s="113">
        <v>-5.3852519308244383E-2</v>
      </c>
      <c r="D23" s="13">
        <v>319.06620272610519</v>
      </c>
      <c r="E23" s="27">
        <v>161.50739455591426</v>
      </c>
      <c r="F23" s="26">
        <v>1445.7188731820413</v>
      </c>
      <c r="G23" s="13">
        <v>369.46956021085958</v>
      </c>
      <c r="H23" s="27">
        <v>-238.2107419901331</v>
      </c>
      <c r="I23" s="24">
        <v>379.27387271693715</v>
      </c>
      <c r="J23" s="13">
        <v>393.95766024183013</v>
      </c>
      <c r="K23" s="13">
        <v>87.7</v>
      </c>
      <c r="L23" s="27">
        <v>547.8569213266137</v>
      </c>
      <c r="M23" s="37">
        <v>295.53922248842099</v>
      </c>
      <c r="N23" s="20">
        <v>183.3353818190559</v>
      </c>
      <c r="O23" s="20">
        <v>45.844111121065993</v>
      </c>
      <c r="P23" s="21">
        <v>182.65835665873746</v>
      </c>
      <c r="Q23" s="21">
        <v>172.53638588609971</v>
      </c>
      <c r="R23" s="21">
        <v>23.429395785758913</v>
      </c>
      <c r="S23" s="21">
        <v>51.106486190796005</v>
      </c>
      <c r="T23" s="21">
        <v>54.686286570596266</v>
      </c>
      <c r="U23" s="21">
        <v>81.173000420904131</v>
      </c>
      <c r="V23" s="21">
        <v>48.08643527275855</v>
      </c>
      <c r="W23" s="39">
        <v>203.02736011662765</v>
      </c>
    </row>
    <row r="24" spans="1:23" s="8" customFormat="1" ht="12.75">
      <c r="A24" s="86" t="s">
        <v>60</v>
      </c>
      <c r="B24" s="26">
        <v>1534.7223326582402</v>
      </c>
      <c r="C24" s="113">
        <v>-1.0637294048660522E-2</v>
      </c>
      <c r="D24" s="13">
        <v>346.0322719738096</v>
      </c>
      <c r="E24" s="27">
        <v>176.14227580726754</v>
      </c>
      <c r="F24" s="26">
        <v>1426.677223650858</v>
      </c>
      <c r="G24" s="13">
        <v>408.96151621384189</v>
      </c>
      <c r="H24" s="27">
        <v>-228.90123701637953</v>
      </c>
      <c r="I24" s="24">
        <v>419.95241255400936</v>
      </c>
      <c r="J24" s="13">
        <v>417.92881193291259</v>
      </c>
      <c r="K24" s="13">
        <v>126.4</v>
      </c>
      <c r="L24" s="27">
        <v>562.38860276369678</v>
      </c>
      <c r="M24" s="37">
        <v>280.74125510374273</v>
      </c>
      <c r="N24" s="20">
        <v>187.70797532008737</v>
      </c>
      <c r="O24" s="20">
        <v>56.812333309600199</v>
      </c>
      <c r="P24" s="21">
        <v>191.91843032326082</v>
      </c>
      <c r="Q24" s="21">
        <v>219.90417503032461</v>
      </c>
      <c r="R24" s="21">
        <v>32.897849221126805</v>
      </c>
      <c r="S24" s="21">
        <v>56.784984656439995</v>
      </c>
      <c r="T24" s="21">
        <v>39.415569222208575</v>
      </c>
      <c r="U24" s="21">
        <v>77.2857227864979</v>
      </c>
      <c r="V24" s="21">
        <v>44.730555674293257</v>
      </c>
      <c r="W24" s="39">
        <v>234.12348201065785</v>
      </c>
    </row>
    <row r="25" spans="1:23" s="8" customFormat="1" ht="12.75">
      <c r="A25" s="86" t="s">
        <v>69</v>
      </c>
      <c r="B25" s="26">
        <v>1696.2802526368628</v>
      </c>
      <c r="C25" s="113">
        <v>7.3414284751120537E-2</v>
      </c>
      <c r="D25" s="13">
        <v>382.45857067028834</v>
      </c>
      <c r="E25" s="27">
        <v>193.88797254516408</v>
      </c>
      <c r="F25" s="26">
        <v>1606.8881046208089</v>
      </c>
      <c r="G25" s="13">
        <v>461.69129432303504</v>
      </c>
      <c r="H25" s="27">
        <v>-292.53417674999992</v>
      </c>
      <c r="I25" s="24">
        <v>410.0399224086039</v>
      </c>
      <c r="J25" s="13">
        <v>516.08621178596195</v>
      </c>
      <c r="K25" s="13">
        <v>122.82599999999996</v>
      </c>
      <c r="L25" s="27">
        <v>639.75417883895204</v>
      </c>
      <c r="M25" s="37">
        <v>342.69574357713964</v>
      </c>
      <c r="N25" s="20">
        <v>253.19902412261249</v>
      </c>
      <c r="O25" s="20">
        <v>77.603655268229886</v>
      </c>
      <c r="P25" s="21">
        <v>212.20532513219521</v>
      </c>
      <c r="Q25" s="21">
        <v>171.04577870612803</v>
      </c>
      <c r="R25" s="21">
        <v>31.135950519288219</v>
      </c>
      <c r="S25" s="21">
        <v>60.841054989042888</v>
      </c>
      <c r="T25" s="21">
        <v>69.971482142210277</v>
      </c>
      <c r="U25" s="21">
        <v>74.425311082858684</v>
      </c>
      <c r="V25" s="21">
        <v>53.17047724836641</v>
      </c>
      <c r="W25" s="39">
        <v>243.96044984879097</v>
      </c>
    </row>
    <row r="26" spans="1:23" s="8" customFormat="1" ht="12.75">
      <c r="A26" s="86" t="s">
        <v>61</v>
      </c>
      <c r="B26" s="26">
        <v>1504.2651688177421</v>
      </c>
      <c r="C26" s="113">
        <v>4.3362651624863989E-2</v>
      </c>
      <c r="D26" s="13">
        <v>341.76970255321987</v>
      </c>
      <c r="E26" s="27">
        <v>167.06845165135016</v>
      </c>
      <c r="F26" s="26">
        <v>1524.3263941850641</v>
      </c>
      <c r="G26" s="13">
        <v>415.1848907769234</v>
      </c>
      <c r="H26" s="27">
        <v>-236.30416926403132</v>
      </c>
      <c r="I26" s="24">
        <v>432.95787352488992</v>
      </c>
      <c r="J26" s="13">
        <v>329.74455901799706</v>
      </c>
      <c r="K26" s="13">
        <v>108.71599999999999</v>
      </c>
      <c r="L26" s="27">
        <v>623.50496855179722</v>
      </c>
      <c r="M26" s="37">
        <v>353.60234741292481</v>
      </c>
      <c r="N26" s="20">
        <v>167.54314499244737</v>
      </c>
      <c r="O26" s="20">
        <v>39.032624730624818</v>
      </c>
      <c r="P26" s="21">
        <v>196.82409396471959</v>
      </c>
      <c r="Q26" s="21">
        <v>172.08834737166467</v>
      </c>
      <c r="R26" s="21">
        <v>27.909254518227179</v>
      </c>
      <c r="S26" s="21">
        <v>49.032366330198691</v>
      </c>
      <c r="T26" s="21">
        <v>68.48462531941901</v>
      </c>
      <c r="U26" s="21">
        <v>65.242778589584375</v>
      </c>
      <c r="V26" s="21">
        <v>48.040005227366372</v>
      </c>
      <c r="W26" s="39">
        <v>218.94958036056519</v>
      </c>
    </row>
    <row r="27" spans="1:23" s="8" customFormat="1" ht="12.75">
      <c r="A27" s="86" t="s">
        <v>62</v>
      </c>
      <c r="B27" s="26">
        <v>1687.9214315566178</v>
      </c>
      <c r="C27" s="113">
        <v>0.12243464446001497</v>
      </c>
      <c r="D27" s="13">
        <v>383.49648556291584</v>
      </c>
      <c r="E27" s="27">
        <v>186.26459181771423</v>
      </c>
      <c r="F27" s="26">
        <v>1465.8824942142714</v>
      </c>
      <c r="G27" s="13">
        <v>473.70058321065551</v>
      </c>
      <c r="H27" s="27">
        <v>-247.37739341960457</v>
      </c>
      <c r="I27" s="24">
        <v>384.39298061497925</v>
      </c>
      <c r="J27" s="13">
        <v>565.5137116821677</v>
      </c>
      <c r="K27" s="13">
        <v>124.711</v>
      </c>
      <c r="L27" s="27">
        <v>601.73401990110926</v>
      </c>
      <c r="M27" s="37">
        <v>342.43192313181873</v>
      </c>
      <c r="N27" s="20">
        <v>215.6971351671674</v>
      </c>
      <c r="O27" s="20">
        <v>63.940008380581027</v>
      </c>
      <c r="P27" s="21">
        <v>241.21850046518841</v>
      </c>
      <c r="Q27" s="21">
        <v>178.70724681784986</v>
      </c>
      <c r="R27" s="21">
        <v>37.825821591983043</v>
      </c>
      <c r="S27" s="21">
        <v>73.548549495298033</v>
      </c>
      <c r="T27" s="21">
        <v>63.38822545877688</v>
      </c>
      <c r="U27" s="21">
        <v>76.3554977428348</v>
      </c>
      <c r="V27" s="21">
        <v>48.843754365654249</v>
      </c>
      <c r="W27" s="39">
        <v>232.73376893946536</v>
      </c>
    </row>
    <row r="28" spans="1:23" s="8" customFormat="1" ht="12.75">
      <c r="A28" s="86" t="s">
        <v>63</v>
      </c>
      <c r="B28" s="26">
        <v>1678.614694137073</v>
      </c>
      <c r="C28" s="113">
        <v>1.4769476041148265E-2</v>
      </c>
      <c r="D28" s="13">
        <v>381.38199076136527</v>
      </c>
      <c r="E28" s="27">
        <v>184.43862878007687</v>
      </c>
      <c r="F28" s="26">
        <v>1355.0739145744305</v>
      </c>
      <c r="G28" s="13">
        <v>484.44659265340351</v>
      </c>
      <c r="H28" s="27">
        <v>-198.91358852424923</v>
      </c>
      <c r="I28" s="24">
        <v>396.6628501723751</v>
      </c>
      <c r="J28" s="13">
        <v>541.1978836551425</v>
      </c>
      <c r="K28" s="13">
        <v>131.80799999999999</v>
      </c>
      <c r="L28" s="27">
        <v>602.54333080363131</v>
      </c>
      <c r="M28" s="37">
        <v>325.17523248315359</v>
      </c>
      <c r="N28" s="20">
        <v>198.53850342367213</v>
      </c>
      <c r="O28" s="20">
        <v>76.630796784150888</v>
      </c>
      <c r="P28" s="21">
        <v>207.46009947251963</v>
      </c>
      <c r="Q28" s="21">
        <v>194.55254589731624</v>
      </c>
      <c r="R28" s="21">
        <v>37.87268827714945</v>
      </c>
      <c r="S28" s="21">
        <v>61.29045791274838</v>
      </c>
      <c r="T28" s="21">
        <v>48.584436017227368</v>
      </c>
      <c r="U28" s="21">
        <v>88.470985380758151</v>
      </c>
      <c r="V28" s="21">
        <v>42.578161184989121</v>
      </c>
      <c r="W28" s="39">
        <v>282.17278730338808</v>
      </c>
    </row>
    <row r="29" spans="1:23" s="8" customFormat="1" ht="12.75">
      <c r="A29" s="86" t="s">
        <v>64</v>
      </c>
      <c r="B29" s="26">
        <v>1803.1968152920911</v>
      </c>
      <c r="C29" s="113">
        <v>1.8856234856505977E-2</v>
      </c>
      <c r="D29" s="13">
        <v>409.68710303360092</v>
      </c>
      <c r="E29" s="27">
        <v>193.64547635164672</v>
      </c>
      <c r="F29" s="26">
        <v>1602.4055394181487</v>
      </c>
      <c r="G29" s="13">
        <v>516.31663329190133</v>
      </c>
      <c r="H29" s="27">
        <v>-278.94082578625023</v>
      </c>
      <c r="I29" s="24">
        <v>466.12629236983304</v>
      </c>
      <c r="J29" s="13">
        <v>485.33874823625979</v>
      </c>
      <c r="K29" s="13">
        <v>124.905</v>
      </c>
      <c r="L29" s="27">
        <v>717.13622460667523</v>
      </c>
      <c r="M29" s="37">
        <v>377.76210973761022</v>
      </c>
      <c r="N29" s="20">
        <v>228.21886231619243</v>
      </c>
      <c r="O29" s="20">
        <v>79.996836136562905</v>
      </c>
      <c r="P29" s="21">
        <v>225.52524129879743</v>
      </c>
      <c r="Q29" s="21">
        <v>179.76072324087164</v>
      </c>
      <c r="R29" s="21">
        <v>44.703888189552877</v>
      </c>
      <c r="S29" s="21">
        <v>61.29045791274838</v>
      </c>
      <c r="T29" s="21">
        <v>57.969935406339857</v>
      </c>
      <c r="U29" s="21">
        <v>90.313788611150073</v>
      </c>
      <c r="V29" s="21">
        <v>52.619864994748305</v>
      </c>
      <c r="W29" s="39">
        <v>295.06344078085044</v>
      </c>
    </row>
    <row r="30" spans="1:23">
      <c r="A30" s="86" t="s">
        <v>65</v>
      </c>
      <c r="B30" s="26">
        <v>1683.9635668953454</v>
      </c>
      <c r="C30" s="113">
        <v>5.2192493549172811E-2</v>
      </c>
      <c r="D30" s="13">
        <v>385.21412945106835</v>
      </c>
      <c r="E30" s="27">
        <v>174.74475491399966</v>
      </c>
      <c r="F30" s="26">
        <v>1654.9430217746658</v>
      </c>
      <c r="G30" s="13">
        <v>422.68837889287693</v>
      </c>
      <c r="H30" s="27">
        <v>-281.24047755696631</v>
      </c>
      <c r="I30" s="24">
        <v>332.51844031507414</v>
      </c>
      <c r="J30" s="13">
        <v>603.12466953238118</v>
      </c>
      <c r="K30" s="13">
        <v>120.91400000000002</v>
      </c>
      <c r="L30" s="27">
        <v>612.35830995203435</v>
      </c>
      <c r="M30" s="37">
        <v>379.11599587844142</v>
      </c>
      <c r="N30" s="20">
        <v>214.81287002590329</v>
      </c>
      <c r="O30" s="20">
        <v>63.544072029207847</v>
      </c>
      <c r="P30" s="21">
        <v>241.25880742265142</v>
      </c>
      <c r="Q30" s="21">
        <v>172.78246058837681</v>
      </c>
      <c r="R30" s="21">
        <v>31.172282351851994</v>
      </c>
      <c r="S30" s="21">
        <v>58.543242071114918</v>
      </c>
      <c r="T30" s="21">
        <v>49.954332544310105</v>
      </c>
      <c r="U30" s="21">
        <v>77.813247402553628</v>
      </c>
      <c r="V30" s="21">
        <v>45.851255813921362</v>
      </c>
      <c r="W30" s="39">
        <v>238.90322298923491</v>
      </c>
    </row>
    <row r="31" spans="1:23">
      <c r="A31" s="86" t="s">
        <v>66</v>
      </c>
      <c r="B31" s="26">
        <v>1839.1667139374954</v>
      </c>
      <c r="C31" s="113">
        <v>3.3044290602238392E-3</v>
      </c>
      <c r="D31" s="13">
        <v>420.71753721548561</v>
      </c>
      <c r="E31" s="27">
        <v>189.51831561981595</v>
      </c>
      <c r="F31" s="26">
        <v>1546.3893027504482</v>
      </c>
      <c r="G31" s="13">
        <v>461.61433119821288</v>
      </c>
      <c r="H31" s="27">
        <v>-238.5390923419202</v>
      </c>
      <c r="I31" s="24">
        <v>437.31993703065916</v>
      </c>
      <c r="J31" s="13">
        <v>613.03057667870689</v>
      </c>
      <c r="K31" s="13">
        <v>129.69399999999999</v>
      </c>
      <c r="L31" s="27">
        <v>644.27759310643182</v>
      </c>
      <c r="M31" s="37">
        <v>378.99424262271344</v>
      </c>
      <c r="N31" s="20">
        <v>235.58870056152045</v>
      </c>
      <c r="O31" s="20">
        <v>77.728789651816356</v>
      </c>
      <c r="P31" s="21">
        <v>225.15846009023011</v>
      </c>
      <c r="Q31" s="21">
        <v>210.65175286300922</v>
      </c>
      <c r="R31" s="21">
        <v>34.027129933342351</v>
      </c>
      <c r="S31" s="21">
        <v>66.526839770257595</v>
      </c>
      <c r="T31" s="21">
        <v>97.60391195381807</v>
      </c>
      <c r="U31" s="21">
        <v>86.456481326824814</v>
      </c>
      <c r="V31" s="21">
        <v>46.566491229257188</v>
      </c>
      <c r="W31" s="39">
        <v>263.44896878077901</v>
      </c>
    </row>
    <row r="32" spans="1:23">
      <c r="A32" s="86" t="s">
        <v>67</v>
      </c>
      <c r="B32" s="26">
        <v>1926.3445448947487</v>
      </c>
      <c r="C32" s="113">
        <v>8.3944427586973236E-2</v>
      </c>
      <c r="D32" s="13">
        <v>440.65985242931458</v>
      </c>
      <c r="E32" s="27">
        <v>201.34995720491494</v>
      </c>
      <c r="F32" s="26">
        <v>1640.5853125755593</v>
      </c>
      <c r="G32" s="13">
        <v>494.85322372239904</v>
      </c>
      <c r="H32" s="27">
        <v>-213.42756026449013</v>
      </c>
      <c r="I32" s="24">
        <v>423.16574579403982</v>
      </c>
      <c r="J32" s="13">
        <v>721.94239182948627</v>
      </c>
      <c r="K32" s="13">
        <v>146.99699999999999</v>
      </c>
      <c r="L32" s="27">
        <v>619.78266340807727</v>
      </c>
      <c r="M32" s="37">
        <v>323.40931448163974</v>
      </c>
      <c r="N32" s="20">
        <v>262.38179380441039</v>
      </c>
      <c r="O32" s="20">
        <v>107.7365560128504</v>
      </c>
      <c r="P32" s="21">
        <v>245.6686791762782</v>
      </c>
      <c r="Q32" s="21">
        <v>221.07011630155577</v>
      </c>
      <c r="R32" s="21">
        <v>33.581613609631589</v>
      </c>
      <c r="S32" s="21">
        <v>77.754906626960036</v>
      </c>
      <c r="T32" s="21">
        <v>72.60188848538624</v>
      </c>
      <c r="U32" s="21">
        <v>92.715323316784335</v>
      </c>
      <c r="V32" s="21">
        <v>44.825957880505321</v>
      </c>
      <c r="W32" s="39">
        <v>312.60139519874645</v>
      </c>
    </row>
    <row r="33" spans="1:23">
      <c r="A33" s="86" t="s">
        <v>68</v>
      </c>
      <c r="B33" s="26">
        <v>2006.5511343045973</v>
      </c>
      <c r="C33" s="113">
        <v>7.858336058456146E-2</v>
      </c>
      <c r="D33" s="13">
        <v>459.00746524181568</v>
      </c>
      <c r="E33" s="27">
        <v>212.05622845058124</v>
      </c>
      <c r="F33" s="26">
        <v>1689.9201587896075</v>
      </c>
      <c r="G33" s="13">
        <v>520.36713026406528</v>
      </c>
      <c r="H33" s="27">
        <v>-248.79083059206437</v>
      </c>
      <c r="I33" s="24">
        <v>465.97254956387087</v>
      </c>
      <c r="J33" s="13">
        <v>690.74048131238078</v>
      </c>
      <c r="K33" s="13">
        <v>152.74600000000001</v>
      </c>
      <c r="L33" s="27">
        <v>682.40887857733969</v>
      </c>
      <c r="M33" s="37">
        <v>353.09613965734428</v>
      </c>
      <c r="N33" s="20">
        <v>273.4216760348188</v>
      </c>
      <c r="O33" s="20">
        <v>130.51222325525003</v>
      </c>
      <c r="P33" s="21">
        <v>244.09448164015637</v>
      </c>
      <c r="Q33" s="21">
        <v>234.22162400499781</v>
      </c>
      <c r="R33" s="21">
        <v>40.244473819224112</v>
      </c>
      <c r="S33" s="21">
        <v>92.58624787647507</v>
      </c>
      <c r="T33" s="21">
        <v>53.179189434321323</v>
      </c>
      <c r="U33" s="21">
        <v>90.917054419447751</v>
      </c>
      <c r="V33" s="21">
        <v>54.340291235412259</v>
      </c>
      <c r="W33" s="39">
        <v>303.19173292714925</v>
      </c>
    </row>
    <row r="34" spans="1:23">
      <c r="A34" s="86" t="s">
        <v>70</v>
      </c>
      <c r="B34" s="26">
        <v>1806.581909381596</v>
      </c>
      <c r="C34" s="113">
        <v>5.6099886664405289E-2</v>
      </c>
      <c r="D34" s="13">
        <v>416.01388785096395</v>
      </c>
      <c r="E34" s="27">
        <v>191.31825038132899</v>
      </c>
      <c r="F34" s="26">
        <v>1726.3430882280097</v>
      </c>
      <c r="G34" s="13">
        <v>599.97044601759194</v>
      </c>
      <c r="H34" s="27">
        <v>-318.55386311600898</v>
      </c>
      <c r="I34" s="24">
        <v>408.02427483177996</v>
      </c>
      <c r="J34" s="13">
        <v>522.78499174620299</v>
      </c>
      <c r="K34" s="13">
        <v>141.14599999999999</v>
      </c>
      <c r="L34" s="27">
        <v>718.86709780856211</v>
      </c>
      <c r="M34" s="37">
        <v>406.09981353120747</v>
      </c>
      <c r="N34" s="20">
        <v>223.05388116468316</v>
      </c>
      <c r="O34" s="20">
        <v>63.661929390117528</v>
      </c>
      <c r="P34" s="21">
        <v>238.96930402294572</v>
      </c>
      <c r="Q34" s="21">
        <v>191.31573460628289</v>
      </c>
      <c r="R34" s="21">
        <v>41.129917355010306</v>
      </c>
      <c r="S34" s="21">
        <v>45.521952678242059</v>
      </c>
      <c r="T34" s="21">
        <v>76.689378737022878</v>
      </c>
      <c r="U34" s="21">
        <v>69.615133072216707</v>
      </c>
      <c r="V34" s="21">
        <v>51.221854572497691</v>
      </c>
      <c r="W34" s="39">
        <v>269.41859186056502</v>
      </c>
    </row>
    <row r="35" spans="1:23">
      <c r="A35" s="86" t="s">
        <v>71</v>
      </c>
      <c r="B35" s="26">
        <v>2109.4185525166131</v>
      </c>
      <c r="C35" s="113">
        <v>0.1185284937536025</v>
      </c>
      <c r="D35" s="13">
        <v>485.75013874559329</v>
      </c>
      <c r="E35" s="27">
        <v>225.54768044266308</v>
      </c>
      <c r="F35" s="26">
        <v>1639.2209709345293</v>
      </c>
      <c r="G35" s="13">
        <v>644.66117356565906</v>
      </c>
      <c r="H35" s="27">
        <v>-316.21010203325636</v>
      </c>
      <c r="I35" s="24">
        <v>345.24029946361895</v>
      </c>
      <c r="J35" s="13">
        <v>890.03371885953106</v>
      </c>
      <c r="K35" s="13">
        <v>145.37400000000002</v>
      </c>
      <c r="L35" s="27">
        <v>709.94071879651187</v>
      </c>
      <c r="M35" s="37">
        <v>453.04711502250063</v>
      </c>
      <c r="N35" s="20">
        <v>277.79218798587692</v>
      </c>
      <c r="O35" s="20">
        <v>128.52263972247005</v>
      </c>
      <c r="P35" s="21">
        <v>279.0350450387067</v>
      </c>
      <c r="Q35" s="21">
        <v>227.4749269259423</v>
      </c>
      <c r="R35" s="21">
        <v>44.245528939642838</v>
      </c>
      <c r="S35" s="21">
        <v>76.869383279358928</v>
      </c>
      <c r="T35" s="21">
        <v>67.433908275274618</v>
      </c>
      <c r="U35" s="21">
        <v>83.373502486460211</v>
      </c>
      <c r="V35" s="21">
        <v>60.50734654186698</v>
      </c>
      <c r="W35" s="39">
        <v>278.46382075276847</v>
      </c>
    </row>
    <row r="36" spans="1:23">
      <c r="A36" s="86" t="s">
        <v>72</v>
      </c>
      <c r="B36" s="26">
        <v>2247.3576501144003</v>
      </c>
      <c r="C36" s="113">
        <v>0.10397453285066177</v>
      </c>
      <c r="D36" s="13">
        <v>517.51431172901027</v>
      </c>
      <c r="E36" s="27">
        <v>243.17335115910683</v>
      </c>
      <c r="F36" s="26">
        <v>1646.5080150599354</v>
      </c>
      <c r="G36" s="13">
        <v>673.08943939988751</v>
      </c>
      <c r="H36" s="27">
        <v>-242.2714656715433</v>
      </c>
      <c r="I36" s="24">
        <v>380.82314637608363</v>
      </c>
      <c r="J36" s="13">
        <v>972.67167706247017</v>
      </c>
      <c r="K36" s="13">
        <v>164.77699999999996</v>
      </c>
      <c r="L36" s="27">
        <v>711.68208376521909</v>
      </c>
      <c r="M36" s="37">
        <v>396.23871327066672</v>
      </c>
      <c r="N36" s="20">
        <v>307.17473710669327</v>
      </c>
      <c r="O36" s="20">
        <v>150.38249064488204</v>
      </c>
      <c r="P36" s="21">
        <v>289.96119928503208</v>
      </c>
      <c r="Q36" s="21">
        <v>232.08582401597735</v>
      </c>
      <c r="R36" s="21">
        <v>61.986775789276649</v>
      </c>
      <c r="S36" s="21">
        <v>74.489401799448558</v>
      </c>
      <c r="T36" s="21">
        <v>72.631234389190951</v>
      </c>
      <c r="U36" s="21">
        <v>93.705470953733368</v>
      </c>
      <c r="V36" s="21">
        <v>55.02121016219192</v>
      </c>
      <c r="W36" s="39">
        <v>365.11367890420354</v>
      </c>
    </row>
    <row r="37" spans="1:23">
      <c r="A37" s="86" t="s">
        <v>73</v>
      </c>
      <c r="B37" s="26">
        <v>2400.7346693533582</v>
      </c>
      <c r="C37" s="113">
        <v>0.15595995578603492</v>
      </c>
      <c r="D37" s="13">
        <v>552.83347979398479</v>
      </c>
      <c r="E37" s="27">
        <v>259.84948039214811</v>
      </c>
      <c r="F37" s="26">
        <v>2016.765680088929</v>
      </c>
      <c r="G37" s="13">
        <v>764.61371038479945</v>
      </c>
      <c r="H37" s="27">
        <v>-371.99402351242941</v>
      </c>
      <c r="I37" s="24">
        <v>350.75888260322779</v>
      </c>
      <c r="J37" s="13">
        <v>1132.1542303653682</v>
      </c>
      <c r="K37" s="13">
        <v>126.99599999999998</v>
      </c>
      <c r="L37" s="27">
        <v>770.82514004453344</v>
      </c>
      <c r="M37" s="37">
        <v>397.58915177238066</v>
      </c>
      <c r="N37" s="20">
        <v>337.24408196030407</v>
      </c>
      <c r="O37" s="20">
        <v>204.8313470196573</v>
      </c>
      <c r="P37" s="21">
        <v>329.59854878004273</v>
      </c>
      <c r="Q37" s="21">
        <v>229.68962999489366</v>
      </c>
      <c r="R37" s="21">
        <v>62.105353410114162</v>
      </c>
      <c r="S37" s="21">
        <v>110.71610426419602</v>
      </c>
      <c r="T37" s="21">
        <v>61.245146635108391</v>
      </c>
      <c r="U37" s="21">
        <v>99.497856588029862</v>
      </c>
      <c r="V37" s="21">
        <v>83.014833733941103</v>
      </c>
      <c r="W37" s="39">
        <v>374.11409492434268</v>
      </c>
    </row>
    <row r="38" spans="1:23">
      <c r="A38" s="86" t="s">
        <v>74</v>
      </c>
      <c r="B38" s="26">
        <v>2021.4757794037596</v>
      </c>
      <c r="C38" s="113">
        <v>9.0663683548791174E-2</v>
      </c>
      <c r="D38" s="13">
        <v>468.45471343246192</v>
      </c>
      <c r="E38" s="27">
        <v>227.51673883851106</v>
      </c>
      <c r="F38" s="26">
        <v>2029.6717637512579</v>
      </c>
      <c r="G38" s="13">
        <v>702.56913027856569</v>
      </c>
      <c r="H38" s="27">
        <v>-374.83526673106837</v>
      </c>
      <c r="I38" s="24">
        <v>374.7134938738958</v>
      </c>
      <c r="J38" s="13">
        <v>879.43179432749275</v>
      </c>
      <c r="K38" s="13">
        <v>143.07</v>
      </c>
      <c r="L38" s="27">
        <v>607.40793468711195</v>
      </c>
      <c r="M38" s="37">
        <v>344.13445707179176</v>
      </c>
      <c r="N38" s="20">
        <v>257.44174879849788</v>
      </c>
      <c r="O38" s="20">
        <v>151.57315824427855</v>
      </c>
      <c r="P38" s="21">
        <v>247.56339450789784</v>
      </c>
      <c r="Q38" s="21">
        <v>195.9376165695636</v>
      </c>
      <c r="R38" s="21">
        <v>56.524595555162733</v>
      </c>
      <c r="S38" s="21">
        <v>103.40535378128746</v>
      </c>
      <c r="T38" s="21">
        <v>79.431023220605056</v>
      </c>
      <c r="U38" s="21">
        <v>73.212957153166798</v>
      </c>
      <c r="V38" s="21">
        <v>66.537115066146399</v>
      </c>
      <c r="W38" s="39">
        <v>314.16780292010236</v>
      </c>
    </row>
    <row r="39" spans="1:23">
      <c r="A39" s="86" t="s">
        <v>75</v>
      </c>
      <c r="B39" s="26">
        <v>2431.0285057754804</v>
      </c>
      <c r="C39" s="113">
        <v>6.4725331144451559E-2</v>
      </c>
      <c r="D39" s="13">
        <v>563.36404008515956</v>
      </c>
      <c r="E39" s="27">
        <v>288.81105253599122</v>
      </c>
      <c r="F39" s="26">
        <v>1986.9830183811673</v>
      </c>
      <c r="G39" s="13">
        <v>729.28821535256884</v>
      </c>
      <c r="H39" s="27">
        <v>-311.34265498381922</v>
      </c>
      <c r="I39" s="24">
        <v>395.7470974962863</v>
      </c>
      <c r="J39" s="13">
        <v>1081.1190839836668</v>
      </c>
      <c r="K39" s="13">
        <v>214.33599999999998</v>
      </c>
      <c r="L39" s="27">
        <v>724.99091384146038</v>
      </c>
      <c r="M39" s="37">
        <v>471.45217740492376</v>
      </c>
      <c r="N39" s="20">
        <v>296.52716173605535</v>
      </c>
      <c r="O39" s="20">
        <v>170.08202323261321</v>
      </c>
      <c r="P39" s="21">
        <v>309.34916046686533</v>
      </c>
      <c r="Q39" s="21">
        <v>218.53892613606425</v>
      </c>
      <c r="R39" s="21">
        <v>64.467725954726191</v>
      </c>
      <c r="S39" s="21">
        <v>119.59672445063103</v>
      </c>
      <c r="T39" s="21">
        <v>91.11943894420105</v>
      </c>
      <c r="U39" s="21">
        <v>90.091722067878521</v>
      </c>
      <c r="V39" s="21">
        <v>70.429625772267784</v>
      </c>
      <c r="W39" s="39">
        <v>327.98240915518784</v>
      </c>
    </row>
    <row r="40" spans="1:23">
      <c r="A40" s="86" t="s">
        <v>76</v>
      </c>
      <c r="B40" s="26">
        <v>2575.2289878262336</v>
      </c>
      <c r="C40" s="113">
        <v>4.0595334319141328E-2</v>
      </c>
      <c r="D40" s="13">
        <v>596.78091115735856</v>
      </c>
      <c r="E40" s="27">
        <v>322.77923427754422</v>
      </c>
      <c r="F40" s="26">
        <v>2119.9859491542229</v>
      </c>
      <c r="G40" s="13">
        <v>779.4600549802077</v>
      </c>
      <c r="H40" s="27">
        <v>-442.23965580988033</v>
      </c>
      <c r="I40" s="24">
        <v>419.17963602076361</v>
      </c>
      <c r="J40" s="13">
        <v>1139.5022370749566</v>
      </c>
      <c r="K40" s="13">
        <v>254.66199999999998</v>
      </c>
      <c r="L40" s="27">
        <v>740.11215020604902</v>
      </c>
      <c r="M40" s="37">
        <v>420.67257173802807</v>
      </c>
      <c r="N40" s="20">
        <v>289.08571983488395</v>
      </c>
      <c r="O40" s="20">
        <v>223.53464287851261</v>
      </c>
      <c r="P40" s="21">
        <v>317.07765374170162</v>
      </c>
      <c r="Q40" s="21">
        <v>261.47883494216899</v>
      </c>
      <c r="R40" s="21">
        <v>67.311897093540622</v>
      </c>
      <c r="S40" s="21">
        <v>134.77576908041235</v>
      </c>
      <c r="T40" s="21">
        <v>85.947422247339603</v>
      </c>
      <c r="U40" s="21">
        <v>86.999911193642546</v>
      </c>
      <c r="V40" s="21">
        <v>69.813883007885124</v>
      </c>
      <c r="W40" s="39">
        <v>380.54671754365404</v>
      </c>
    </row>
    <row r="41" spans="1:23">
      <c r="A41" s="86" t="s">
        <v>77</v>
      </c>
      <c r="B41" s="26">
        <v>2796.5622058951813</v>
      </c>
      <c r="C41" s="113">
        <v>4.5848920017524365E-2</v>
      </c>
      <c r="D41" s="13">
        <v>648.07244296792294</v>
      </c>
      <c r="E41" s="27">
        <v>358.11817238308936</v>
      </c>
      <c r="F41" s="26">
        <v>2437.1877332938902</v>
      </c>
      <c r="G41" s="13">
        <v>923.43687004160029</v>
      </c>
      <c r="H41" s="27">
        <v>-505.02390656029957</v>
      </c>
      <c r="I41" s="24">
        <v>451.42203256586538</v>
      </c>
      <c r="J41" s="13">
        <v>1297.0263100266716</v>
      </c>
      <c r="K41" s="13">
        <v>279.99799999999993</v>
      </c>
      <c r="L41" s="27">
        <v>744.81282790870694</v>
      </c>
      <c r="M41" s="37">
        <v>374.42627768970851</v>
      </c>
      <c r="N41" s="20">
        <v>342.08242727652373</v>
      </c>
      <c r="O41" s="20">
        <v>247.9882660501716</v>
      </c>
      <c r="P41" s="21">
        <v>373.17753898493373</v>
      </c>
      <c r="Q41" s="21">
        <v>255.88911015258651</v>
      </c>
      <c r="R41" s="21">
        <v>74.06188138612751</v>
      </c>
      <c r="S41" s="21">
        <v>215.99666511887358</v>
      </c>
      <c r="T41" s="21">
        <v>87.647798369539913</v>
      </c>
      <c r="U41" s="21">
        <v>95.462565012159786</v>
      </c>
      <c r="V41" s="21">
        <v>72.263895430951607</v>
      </c>
      <c r="W41" s="39">
        <v>393.75174502966763</v>
      </c>
    </row>
    <row r="42" spans="1:23">
      <c r="A42" s="86" t="s">
        <v>78</v>
      </c>
      <c r="B42" s="26">
        <v>2509.4808308062061</v>
      </c>
      <c r="C42" s="113">
        <v>8.5676060605573673E-2</v>
      </c>
      <c r="D42" s="13">
        <v>580.69670966243336</v>
      </c>
      <c r="E42" s="27">
        <v>317.80300145496801</v>
      </c>
      <c r="F42" s="26">
        <v>2349.1326052644235</v>
      </c>
      <c r="G42" s="13">
        <v>753.46612871591731</v>
      </c>
      <c r="H42" s="27">
        <v>-357.67944901257567</v>
      </c>
      <c r="I42" s="24">
        <v>415.40252068431442</v>
      </c>
      <c r="J42" s="13">
        <v>1073.418645237829</v>
      </c>
      <c r="K42" s="13">
        <v>272.68529100000001</v>
      </c>
      <c r="L42" s="27">
        <v>748.32257322405246</v>
      </c>
      <c r="M42" s="37">
        <v>467.1292161606184</v>
      </c>
      <c r="N42" s="20">
        <v>288.42780817758592</v>
      </c>
      <c r="O42" s="20">
        <v>204.24347369388175</v>
      </c>
      <c r="P42" s="21">
        <v>289.93589810228923</v>
      </c>
      <c r="Q42" s="21">
        <v>193.53164387197262</v>
      </c>
      <c r="R42" s="21">
        <v>56.737817225559589</v>
      </c>
      <c r="S42" s="21">
        <v>156.4746006642668</v>
      </c>
      <c r="T42" s="21">
        <v>79.347342972311765</v>
      </c>
      <c r="U42" s="21">
        <v>80.703989768176598</v>
      </c>
      <c r="V42" s="21">
        <v>90.041103110358037</v>
      </c>
      <c r="W42" s="39">
        <v>345.17084539917573</v>
      </c>
    </row>
    <row r="43" spans="1:23">
      <c r="A43" s="86" t="s">
        <v>79</v>
      </c>
      <c r="B43" s="26">
        <v>2823.2397070822626</v>
      </c>
      <c r="C43" s="113">
        <v>0.1006058287484673</v>
      </c>
      <c r="D43" s="13">
        <v>653.30086939309558</v>
      </c>
      <c r="E43" s="27">
        <v>357.92221388205201</v>
      </c>
      <c r="F43" s="28">
        <v>2466.3851178707096</v>
      </c>
      <c r="G43" s="10">
        <v>930.08702516628773</v>
      </c>
      <c r="H43" s="29">
        <v>-394.63218366903197</v>
      </c>
      <c r="I43" s="25">
        <v>495.74983052179681</v>
      </c>
      <c r="J43" s="11">
        <v>1236.0227568111427</v>
      </c>
      <c r="K43" s="11">
        <v>334.03313400000002</v>
      </c>
      <c r="L43" s="36">
        <v>754.3706109171444</v>
      </c>
      <c r="M43" s="37">
        <v>460.36757590154377</v>
      </c>
      <c r="N43" s="20">
        <v>355.38558734847913</v>
      </c>
      <c r="O43" s="20">
        <v>216.6241684373739</v>
      </c>
      <c r="P43" s="21">
        <v>334.88008542148123</v>
      </c>
      <c r="Q43" s="21">
        <v>242.79609295098996</v>
      </c>
      <c r="R43" s="21">
        <v>69.315517532121859</v>
      </c>
      <c r="S43" s="21">
        <v>163.19911817424924</v>
      </c>
      <c r="T43" s="21">
        <v>77.193301247075524</v>
      </c>
      <c r="U43" s="21">
        <v>110.23247842412805</v>
      </c>
      <c r="V43" s="21">
        <v>96.149791092723262</v>
      </c>
      <c r="W43" s="39">
        <v>378.40648171991802</v>
      </c>
    </row>
    <row r="44" spans="1:23">
      <c r="A44" s="86" t="s">
        <v>80</v>
      </c>
      <c r="B44" s="26">
        <v>3032.8591729305062</v>
      </c>
      <c r="C44" s="113">
        <v>0.12569569283451046</v>
      </c>
      <c r="D44" s="13">
        <v>701.80705147067124</v>
      </c>
      <c r="E44" s="27">
        <v>388.88115377188547</v>
      </c>
      <c r="F44" s="28">
        <v>2453.9441380174417</v>
      </c>
      <c r="G44" s="10">
        <v>1071.5005533049116</v>
      </c>
      <c r="H44" s="29">
        <v>-584.41266237954369</v>
      </c>
      <c r="I44" s="25">
        <v>502.14757427371626</v>
      </c>
      <c r="J44" s="11">
        <v>1434.8300388230823</v>
      </c>
      <c r="K44" s="11">
        <v>372.83417299999991</v>
      </c>
      <c r="L44" s="36">
        <v>710.09473064949179</v>
      </c>
      <c r="M44" s="37">
        <v>381.0729259339148</v>
      </c>
      <c r="N44" s="20">
        <v>359.90323471713577</v>
      </c>
      <c r="O44" s="20">
        <v>279.5719682683478</v>
      </c>
      <c r="P44" s="21">
        <v>362.26750073812025</v>
      </c>
      <c r="Q44" s="21">
        <v>266.65280435767187</v>
      </c>
      <c r="R44" s="21">
        <v>78.434552338787881</v>
      </c>
      <c r="S44" s="21">
        <v>183.49879618083099</v>
      </c>
      <c r="T44" s="21">
        <v>129.43627076335019</v>
      </c>
      <c r="U44" s="21">
        <v>100.64817231039959</v>
      </c>
      <c r="V44" s="21">
        <v>92.423106223325789</v>
      </c>
      <c r="W44" s="39">
        <v>441.94801191440541</v>
      </c>
    </row>
    <row r="45" spans="1:23">
      <c r="A45" s="86" t="s">
        <v>81</v>
      </c>
      <c r="B45" s="26">
        <v>3255.3627276718385</v>
      </c>
      <c r="C45" s="113">
        <v>7.2309819113918511E-2</v>
      </c>
      <c r="D45" s="13">
        <v>753.29462632693242</v>
      </c>
      <c r="E45" s="27">
        <v>420.01704371071622</v>
      </c>
      <c r="F45" s="28">
        <v>2524.684756519463</v>
      </c>
      <c r="G45" s="10">
        <v>1136.4839099795474</v>
      </c>
      <c r="H45" s="29">
        <v>-734.06465949430503</v>
      </c>
      <c r="I45" s="25">
        <v>564.0881086249899</v>
      </c>
      <c r="J45" s="11">
        <v>1518.9246449060552</v>
      </c>
      <c r="K45" s="11">
        <v>417.70534999999995</v>
      </c>
      <c r="L45" s="36">
        <v>746.66666014762643</v>
      </c>
      <c r="M45" s="37">
        <v>407.80578984516791</v>
      </c>
      <c r="N45" s="20">
        <v>412.51752428422787</v>
      </c>
      <c r="O45" s="20">
        <v>237.44492059903294</v>
      </c>
      <c r="P45" s="21">
        <v>401.67909134561052</v>
      </c>
      <c r="Q45" s="21">
        <v>271.59078865936527</v>
      </c>
      <c r="R45" s="21">
        <v>100.85078799583073</v>
      </c>
      <c r="S45" s="21">
        <v>247.30161559941089</v>
      </c>
      <c r="T45" s="21">
        <v>99.200024665186078</v>
      </c>
      <c r="U45" s="21">
        <v>112.42120437157983</v>
      </c>
      <c r="V45" s="21">
        <v>94.656967053683687</v>
      </c>
      <c r="W45" s="39">
        <v>466.83869925957646</v>
      </c>
    </row>
    <row r="46" spans="1:23">
      <c r="A46" s="86" t="s">
        <v>82</v>
      </c>
      <c r="B46" s="26">
        <v>2835.0366413844349</v>
      </c>
      <c r="C46" s="113">
        <v>9.167252529084649E-2</v>
      </c>
      <c r="D46" s="13">
        <v>644.13619643842389</v>
      </c>
      <c r="E46" s="27">
        <v>354.94008549513853</v>
      </c>
      <c r="F46" s="28">
        <v>2950.5547095238708</v>
      </c>
      <c r="G46" s="10">
        <v>922.17999605280988</v>
      </c>
      <c r="H46" s="29">
        <v>-573.19524027628836</v>
      </c>
      <c r="I46" s="25">
        <v>484.87496944564776</v>
      </c>
      <c r="J46" s="11">
        <v>1393.7478575244295</v>
      </c>
      <c r="K46" s="11">
        <v>346.25072799999998</v>
      </c>
      <c r="L46" s="36">
        <v>604.11204477540002</v>
      </c>
      <c r="M46" s="37">
        <v>363.34014080824335</v>
      </c>
      <c r="N46" s="20">
        <v>349.89163291329152</v>
      </c>
      <c r="O46" s="20">
        <v>139.19520496931625</v>
      </c>
      <c r="P46" s="21">
        <v>386.15366974175885</v>
      </c>
      <c r="Q46" s="21">
        <v>283.2714570592417</v>
      </c>
      <c r="R46" s="21">
        <v>110.06087527572741</v>
      </c>
      <c r="S46" s="21">
        <v>193.79034513057019</v>
      </c>
      <c r="T46" s="21">
        <v>91.755234180577091</v>
      </c>
      <c r="U46" s="21">
        <v>111.13002722672849</v>
      </c>
      <c r="V46" s="21">
        <v>107.29889581378252</v>
      </c>
      <c r="W46" s="39">
        <v>368.50738862623973</v>
      </c>
    </row>
    <row r="47" spans="1:23">
      <c r="A47" s="86" t="s">
        <v>83</v>
      </c>
      <c r="B47" s="26">
        <v>3356.4341076364608</v>
      </c>
      <c r="C47" s="113">
        <v>7.053990116307815E-2</v>
      </c>
      <c r="D47" s="13">
        <v>762.60061973427412</v>
      </c>
      <c r="E47" s="27">
        <v>422.87496170512509</v>
      </c>
      <c r="F47" s="28">
        <v>3294.487874753705</v>
      </c>
      <c r="G47" s="10">
        <v>948.79254218826736</v>
      </c>
      <c r="H47" s="29">
        <v>-867.84709869388826</v>
      </c>
      <c r="I47" s="25">
        <v>593.69647148970728</v>
      </c>
      <c r="J47" s="11">
        <v>1587.7660608905417</v>
      </c>
      <c r="K47" s="11">
        <v>457.62601350000011</v>
      </c>
      <c r="L47" s="36">
        <v>706.14990778943866</v>
      </c>
      <c r="M47" s="37">
        <v>428.32739193087428</v>
      </c>
      <c r="N47" s="20">
        <v>406.74106320869885</v>
      </c>
      <c r="O47" s="20">
        <v>249.66342048387838</v>
      </c>
      <c r="P47" s="21">
        <v>431.44667492759288</v>
      </c>
      <c r="Q47" s="21">
        <v>240.535349367886</v>
      </c>
      <c r="R47" s="21">
        <v>111.11547937203596</v>
      </c>
      <c r="S47" s="21">
        <v>285.80830350312959</v>
      </c>
      <c r="T47" s="21">
        <v>127.28954054422766</v>
      </c>
      <c r="U47" s="21">
        <v>147.07284946796975</v>
      </c>
      <c r="V47" s="21">
        <v>111.03905691742523</v>
      </c>
      <c r="W47" s="39">
        <v>374.97931044596891</v>
      </c>
    </row>
    <row r="48" spans="1:23">
      <c r="A48" s="86" t="s">
        <v>84</v>
      </c>
      <c r="B48" s="26">
        <v>3626.5657920289</v>
      </c>
      <c r="C48" s="113">
        <v>9.9798528910062453E-2</v>
      </c>
      <c r="D48" s="13">
        <v>823.97605071885584</v>
      </c>
      <c r="E48" s="27">
        <v>469.40085282836168</v>
      </c>
      <c r="F48" s="28">
        <v>3122.2680749116053</v>
      </c>
      <c r="G48" s="10">
        <v>1112.2231099035901</v>
      </c>
      <c r="H48" s="29">
        <v>-994.47313603720045</v>
      </c>
      <c r="I48" s="25">
        <v>570.83331149191031</v>
      </c>
      <c r="J48" s="11">
        <v>1785.4388317468083</v>
      </c>
      <c r="K48" s="11">
        <v>495.85864829999997</v>
      </c>
      <c r="L48" s="36">
        <v>758.3370158700418</v>
      </c>
      <c r="M48" s="37">
        <v>361.78023134486597</v>
      </c>
      <c r="N48" s="20">
        <v>442.45692788569801</v>
      </c>
      <c r="O48" s="20">
        <v>278.08105800056023</v>
      </c>
      <c r="P48" s="21">
        <v>490.11267898709036</v>
      </c>
      <c r="Q48" s="21">
        <v>311.42772297230579</v>
      </c>
      <c r="R48" s="21">
        <v>106.31436806135008</v>
      </c>
      <c r="S48" s="21">
        <v>300.79114029641806</v>
      </c>
      <c r="T48" s="21">
        <v>150.57684205851442</v>
      </c>
      <c r="U48" s="21">
        <v>141.02750453093148</v>
      </c>
      <c r="V48" s="21">
        <v>118.77472981034501</v>
      </c>
      <c r="W48" s="39">
        <v>443.45745516068018</v>
      </c>
    </row>
    <row r="49" spans="1:23" ht="15.75" thickBot="1">
      <c r="A49" s="152" t="s">
        <v>85</v>
      </c>
      <c r="B49" s="119">
        <v>3971.876677165551</v>
      </c>
      <c r="C49" s="120">
        <v>0.11110914754880157</v>
      </c>
      <c r="D49" s="121">
        <v>902.43261699169591</v>
      </c>
      <c r="E49" s="122">
        <v>520.70364611253081</v>
      </c>
      <c r="F49" s="123">
        <v>3604.6544512196401</v>
      </c>
      <c r="G49" s="124">
        <v>1272.1169548165167</v>
      </c>
      <c r="H49" s="125">
        <v>-894.90690226626339</v>
      </c>
      <c r="I49" s="133">
        <v>643.76201748765038</v>
      </c>
      <c r="J49" s="134">
        <v>1980.6732500240003</v>
      </c>
      <c r="K49" s="134">
        <v>500.90400219999998</v>
      </c>
      <c r="L49" s="135">
        <v>818.58567937831936</v>
      </c>
      <c r="M49" s="37">
        <v>390.89974560371161</v>
      </c>
      <c r="N49" s="20">
        <v>509.06648205042086</v>
      </c>
      <c r="O49" s="20">
        <v>280.37033911541602</v>
      </c>
      <c r="P49" s="21">
        <v>570.9036114067261</v>
      </c>
      <c r="Q49" s="21">
        <v>267.55958313841774</v>
      </c>
      <c r="R49" s="21">
        <v>128.53206825446023</v>
      </c>
      <c r="S49" s="21">
        <v>394.15733652265499</v>
      </c>
      <c r="T49" s="21">
        <v>141.54011128478189</v>
      </c>
      <c r="U49" s="21">
        <v>198.28223281111445</v>
      </c>
      <c r="V49" s="21">
        <v>112.95301860466076</v>
      </c>
      <c r="W49" s="39">
        <v>489.38291809760551</v>
      </c>
    </row>
    <row r="50" spans="1:23">
      <c r="A50" s="153" t="s">
        <v>86</v>
      </c>
      <c r="B50" s="137">
        <v>3413.5831655647289</v>
      </c>
      <c r="C50" s="138">
        <v>0.11486214880661365</v>
      </c>
      <c r="D50" s="139">
        <v>776.74998647569316</v>
      </c>
      <c r="E50" s="140">
        <v>453.83399095065909</v>
      </c>
      <c r="F50" s="141">
        <v>3547.2526246144889</v>
      </c>
      <c r="G50" s="142">
        <v>1109.2235063763421</v>
      </c>
      <c r="H50" s="143">
        <v>-989.63223902999948</v>
      </c>
      <c r="I50" s="144">
        <v>593.19750522472646</v>
      </c>
      <c r="J50" s="145">
        <v>1614.6466209298151</v>
      </c>
      <c r="K50" s="145">
        <v>494.83028047000005</v>
      </c>
      <c r="L50" s="146">
        <v>703.26242565711311</v>
      </c>
      <c r="M50" s="37">
        <v>357.4441172327181</v>
      </c>
      <c r="N50" s="20">
        <v>407.59859016615394</v>
      </c>
      <c r="O50" s="20">
        <v>179.90122275693093</v>
      </c>
      <c r="P50" s="21">
        <v>441.5009202819943</v>
      </c>
      <c r="Q50" s="21">
        <v>302.37858187111527</v>
      </c>
      <c r="R50" s="21">
        <v>96.132394239512735</v>
      </c>
      <c r="S50" s="21">
        <v>364.75995243999375</v>
      </c>
      <c r="T50" s="21">
        <v>111.63926774476893</v>
      </c>
      <c r="U50" s="21">
        <v>121.67723869437579</v>
      </c>
      <c r="V50" s="21">
        <v>154.90389963309102</v>
      </c>
      <c r="W50" s="39">
        <v>400.00379640099976</v>
      </c>
    </row>
    <row r="51" spans="1:23">
      <c r="A51" s="86" t="s">
        <v>87</v>
      </c>
      <c r="B51" s="26">
        <v>4082.7602431096661</v>
      </c>
      <c r="C51" s="113">
        <v>0.13368575880479269</v>
      </c>
      <c r="D51" s="13">
        <v>929.01910098747715</v>
      </c>
      <c r="E51" s="27">
        <v>551.35959001827371</v>
      </c>
      <c r="F51" s="28">
        <v>3661.4045316061474</v>
      </c>
      <c r="G51" s="10">
        <v>1068.9655841185845</v>
      </c>
      <c r="H51" s="29">
        <v>-857.35469033890718</v>
      </c>
      <c r="I51" s="25">
        <v>744.09872374857127</v>
      </c>
      <c r="J51" s="11">
        <v>2039.0957380661253</v>
      </c>
      <c r="K51" s="11">
        <v>593.47460388999991</v>
      </c>
      <c r="L51" s="36">
        <v>681.49025371624793</v>
      </c>
      <c r="M51" s="37">
        <v>401.69754767092473</v>
      </c>
      <c r="N51" s="20">
        <v>446.60297453798898</v>
      </c>
      <c r="O51" s="20">
        <v>260.31224420816619</v>
      </c>
      <c r="P51" s="21">
        <v>563.41553852519337</v>
      </c>
      <c r="Q51" s="21">
        <v>273.19429075304151</v>
      </c>
      <c r="R51" s="21">
        <v>164.6969343967491</v>
      </c>
      <c r="S51" s="21">
        <v>479.54935821754384</v>
      </c>
      <c r="T51" s="21">
        <v>124.27138454558018</v>
      </c>
      <c r="U51" s="21">
        <v>202.66397452887065</v>
      </c>
      <c r="V51" s="21">
        <v>158.84388797834899</v>
      </c>
      <c r="W51" s="39">
        <v>433.90201675853672</v>
      </c>
    </row>
    <row r="52" spans="1:23">
      <c r="A52" s="86" t="s">
        <v>88</v>
      </c>
      <c r="B52" s="26">
        <v>4531.011901988235</v>
      </c>
      <c r="C52" s="113">
        <v>0.13856845735176962</v>
      </c>
      <c r="D52" s="13">
        <v>1031.0173395199297</v>
      </c>
      <c r="E52" s="27">
        <v>619.50141026703875</v>
      </c>
      <c r="F52" s="28">
        <v>3778.4697750843552</v>
      </c>
      <c r="G52" s="10">
        <v>1864.6479276817261</v>
      </c>
      <c r="H52" s="29">
        <v>-1023.3458086688593</v>
      </c>
      <c r="I52" s="25">
        <v>923.88571428571424</v>
      </c>
      <c r="J52" s="11">
        <v>2186.1811309930517</v>
      </c>
      <c r="K52" s="11">
        <v>658.77810278999993</v>
      </c>
      <c r="L52" s="36">
        <v>746.52167495586195</v>
      </c>
      <c r="M52" s="37">
        <v>395.96063111559829</v>
      </c>
      <c r="N52" s="20">
        <v>530.0494308925405</v>
      </c>
      <c r="O52" s="20">
        <v>370.43919220218169</v>
      </c>
      <c r="P52" s="21">
        <v>539.72853578026536</v>
      </c>
      <c r="Q52" s="21">
        <v>326.72105867159121</v>
      </c>
      <c r="R52" s="21">
        <v>154.86824390441728</v>
      </c>
      <c r="S52" s="21">
        <v>569.23182069518407</v>
      </c>
      <c r="T52" s="21">
        <v>152.75476690969111</v>
      </c>
      <c r="U52" s="21">
        <v>159.38942732833362</v>
      </c>
      <c r="V52" s="21">
        <v>152.32988373477943</v>
      </c>
      <c r="W52" s="39">
        <v>536.31552900004499</v>
      </c>
    </row>
    <row r="53" spans="1:23" ht="15.75" thickBot="1">
      <c r="A53" s="154" t="s">
        <v>89</v>
      </c>
      <c r="B53" s="34">
        <v>4966.4234790598957</v>
      </c>
      <c r="C53" s="114">
        <v>0.11498985124843358</v>
      </c>
      <c r="D53" s="35">
        <v>1130.0938582974709</v>
      </c>
      <c r="E53" s="84">
        <v>696.78607524268705</v>
      </c>
      <c r="F53" s="30">
        <v>4744.7701491295429</v>
      </c>
      <c r="G53" s="31">
        <v>1404.6725938597499</v>
      </c>
      <c r="H53" s="32">
        <v>-1674.63082851371</v>
      </c>
      <c r="I53" s="148">
        <v>991.08571428571418</v>
      </c>
      <c r="J53" s="149">
        <v>2424.2667865055332</v>
      </c>
      <c r="K53" s="149">
        <v>707.1854532499998</v>
      </c>
      <c r="L53" s="150">
        <v>830.07236813807538</v>
      </c>
      <c r="M53" s="37">
        <v>407.62579436285603</v>
      </c>
      <c r="N53" s="20">
        <v>565.6466255619805</v>
      </c>
      <c r="O53" s="20">
        <v>330.77290583029287</v>
      </c>
      <c r="P53" s="21">
        <v>622.5642689633496</v>
      </c>
      <c r="Q53" s="21">
        <v>328.88229858337189</v>
      </c>
      <c r="R53" s="21">
        <v>167.90251770868082</v>
      </c>
      <c r="S53" s="21">
        <v>763.29471283273438</v>
      </c>
      <c r="T53" s="21">
        <v>160.57555005397802</v>
      </c>
      <c r="U53" s="21">
        <v>204.85567264618109</v>
      </c>
      <c r="V53" s="21">
        <v>161.37885783908035</v>
      </c>
      <c r="W53" s="39">
        <v>562.72566454681589</v>
      </c>
    </row>
    <row r="54" spans="1:23">
      <c r="A54" s="153" t="s">
        <v>90</v>
      </c>
      <c r="B54" s="137">
        <v>4195.3562681791382</v>
      </c>
      <c r="C54" s="138">
        <v>0.10972570527483498</v>
      </c>
      <c r="D54" s="139">
        <v>957.38487669818949</v>
      </c>
      <c r="E54" s="140">
        <v>615.36674755530646</v>
      </c>
      <c r="F54" s="141">
        <v>4487.4065399033698</v>
      </c>
      <c r="G54" s="142">
        <v>1025.8543364672375</v>
      </c>
      <c r="H54" s="143">
        <v>-1363.7815692767508</v>
      </c>
      <c r="I54" s="144">
        <v>833.558447</v>
      </c>
      <c r="J54" s="145">
        <v>1988.418825958463</v>
      </c>
      <c r="K54" s="145">
        <v>602.79288835999989</v>
      </c>
      <c r="L54" s="146">
        <v>724.36439634075725</v>
      </c>
      <c r="M54" s="37">
        <v>378.13499128949479</v>
      </c>
      <c r="N54" s="20">
        <v>472.70434967409506</v>
      </c>
      <c r="O54" s="20">
        <v>190.63819382394479</v>
      </c>
      <c r="P54" s="21">
        <v>603.02671866771959</v>
      </c>
      <c r="Q54" s="21">
        <v>290.15734224932345</v>
      </c>
      <c r="R54" s="21">
        <v>135.52723191388608</v>
      </c>
      <c r="S54" s="21">
        <v>560.46247997998375</v>
      </c>
      <c r="T54" s="21">
        <v>126.8871144533674</v>
      </c>
      <c r="U54" s="21">
        <v>169.06560037435219</v>
      </c>
      <c r="V54" s="21">
        <v>180.43085382473475</v>
      </c>
      <c r="W54" s="39">
        <v>508.42937184831669</v>
      </c>
    </row>
    <row r="55" spans="1:23">
      <c r="A55" s="86" t="s">
        <v>91</v>
      </c>
      <c r="B55" s="26">
        <v>4944.651329219505</v>
      </c>
      <c r="C55" s="113">
        <v>8.4406179725123986E-2</v>
      </c>
      <c r="D55" s="13">
        <v>1128.3748269595637</v>
      </c>
      <c r="E55" s="27">
        <v>780.3161046572701</v>
      </c>
      <c r="F55" s="28">
        <v>5334.9605651461607</v>
      </c>
      <c r="G55" s="10">
        <v>1321.9412192064635</v>
      </c>
      <c r="H55" s="29">
        <v>-1420.4675252582338</v>
      </c>
      <c r="I55" s="25">
        <v>1131.9508695999998</v>
      </c>
      <c r="J55" s="11">
        <v>2289.9621530196891</v>
      </c>
      <c r="K55" s="11">
        <v>700.19604451999999</v>
      </c>
      <c r="L55" s="36">
        <v>772.4201526805831</v>
      </c>
      <c r="M55" s="37">
        <v>414.43148865724362</v>
      </c>
      <c r="N55" s="20">
        <v>522.2329284668449</v>
      </c>
      <c r="O55" s="20">
        <v>234.84252906260747</v>
      </c>
      <c r="P55" s="21">
        <v>683.23725633489585</v>
      </c>
      <c r="Q55" s="21">
        <v>291.83597124838957</v>
      </c>
      <c r="R55" s="21">
        <v>171.28392132159544</v>
      </c>
      <c r="S55" s="21">
        <v>804.55441545057533</v>
      </c>
      <c r="T55" s="21">
        <v>146.95517104080781</v>
      </c>
      <c r="U55" s="21">
        <v>238.20512282261731</v>
      </c>
      <c r="V55" s="21">
        <v>213.35667622566615</v>
      </c>
      <c r="W55" s="39">
        <v>546.3371830540284</v>
      </c>
    </row>
    <row r="56" spans="1:23">
      <c r="A56" s="86" t="s">
        <v>92</v>
      </c>
      <c r="B56" s="26">
        <v>4750.9960966806675</v>
      </c>
      <c r="C56" s="113">
        <v>-5.6465406315592617E-2</v>
      </c>
      <c r="D56" s="13">
        <v>1084.182491654838</v>
      </c>
      <c r="E56" s="27">
        <v>769.40893841436957</v>
      </c>
      <c r="F56" s="28">
        <v>4688.2653816880993</v>
      </c>
      <c r="G56" s="10">
        <v>1139.9573890371471</v>
      </c>
      <c r="H56" s="29">
        <v>-1280.7252508212025</v>
      </c>
      <c r="I56" s="25">
        <v>1148.1850064000005</v>
      </c>
      <c r="J56" s="11">
        <v>2145.8169835207882</v>
      </c>
      <c r="K56" s="11">
        <v>666.14265545000023</v>
      </c>
      <c r="L56" s="36">
        <v>769.98267281151811</v>
      </c>
      <c r="M56" s="37">
        <v>363.17487940446188</v>
      </c>
      <c r="N56" s="20">
        <v>532.92208758631068</v>
      </c>
      <c r="O56" s="20">
        <v>266.33463919491396</v>
      </c>
      <c r="P56" s="21">
        <v>668.63312424076776</v>
      </c>
      <c r="Q56" s="21">
        <v>285.88694570913009</v>
      </c>
      <c r="R56" s="21">
        <v>172.62326765891805</v>
      </c>
      <c r="S56" s="21">
        <v>687.51577200637939</v>
      </c>
      <c r="T56" s="21">
        <v>197.07848340706659</v>
      </c>
      <c r="U56" s="21">
        <v>202.20043131658861</v>
      </c>
      <c r="V56" s="21">
        <v>147.24000718053207</v>
      </c>
      <c r="W56" s="39">
        <v>579.85208754723669</v>
      </c>
    </row>
    <row r="57" spans="1:23" ht="15.75" thickBot="1">
      <c r="A57" s="154" t="s">
        <v>93</v>
      </c>
      <c r="B57" s="34">
        <v>5183.8486095502913</v>
      </c>
      <c r="C57" s="114">
        <v>-9.9001055544067646E-3</v>
      </c>
      <c r="D57" s="35">
        <v>1182.9599072477326</v>
      </c>
      <c r="E57" s="84">
        <v>763.24008714010233</v>
      </c>
      <c r="F57" s="30">
        <v>5085.1464926701719</v>
      </c>
      <c r="G57" s="31">
        <v>1463.8601878760426</v>
      </c>
      <c r="H57" s="32">
        <v>-1616.2043448180189</v>
      </c>
      <c r="I57" s="148">
        <v>1309.00138664</v>
      </c>
      <c r="J57" s="149">
        <v>2356.0473280623301</v>
      </c>
      <c r="K57" s="149">
        <v>670.21688331000007</v>
      </c>
      <c r="L57" s="150">
        <v>827.27271098875849</v>
      </c>
      <c r="M57" s="37">
        <v>395.31704445249545</v>
      </c>
      <c r="N57" s="20">
        <v>544.76751803259481</v>
      </c>
      <c r="O57" s="20">
        <v>366.50672531242645</v>
      </c>
      <c r="P57" s="21">
        <v>725.958811262729</v>
      </c>
      <c r="Q57" s="21">
        <v>294.61193867475163</v>
      </c>
      <c r="R57" s="21">
        <v>183.81870213960644</v>
      </c>
      <c r="S57" s="21">
        <v>797.54140403426845</v>
      </c>
      <c r="T57" s="21">
        <v>200.30385876540558</v>
      </c>
      <c r="U57" s="21">
        <v>225.73469629997749</v>
      </c>
      <c r="V57" s="21">
        <v>207.39263559631493</v>
      </c>
      <c r="W57" s="39">
        <v>593.67413408051561</v>
      </c>
    </row>
    <row r="58" spans="1:23">
      <c r="A58" s="153" t="s">
        <v>94</v>
      </c>
      <c r="B58" s="137">
        <v>3970.9954652725314</v>
      </c>
      <c r="C58" s="138">
        <v>-4.8842434287832359E-2</v>
      </c>
      <c r="D58" s="139">
        <v>905.50359494516613</v>
      </c>
      <c r="E58" s="140">
        <v>541.74410200230113</v>
      </c>
      <c r="F58" s="141">
        <v>4733.67054528685</v>
      </c>
      <c r="G58" s="142">
        <v>329.55811327010309</v>
      </c>
      <c r="H58" s="143">
        <v>-946.46521911944524</v>
      </c>
      <c r="I58" s="144">
        <v>1061.9146532</v>
      </c>
      <c r="J58" s="145">
        <v>1444.1061511541293</v>
      </c>
      <c r="K58" s="145">
        <v>680.98014073000002</v>
      </c>
      <c r="L58" s="146">
        <v>773.64712527528093</v>
      </c>
      <c r="M58" s="37">
        <v>309.14096447756259</v>
      </c>
      <c r="N58" s="20">
        <v>433.44535492647486</v>
      </c>
      <c r="O58" s="20">
        <v>178.45002598576627</v>
      </c>
      <c r="P58" s="21">
        <v>541.42351376866054</v>
      </c>
      <c r="Q58" s="21">
        <v>260.04675086730765</v>
      </c>
      <c r="R58" s="21">
        <v>118.41426993850007</v>
      </c>
      <c r="S58" s="21">
        <v>439.56950624221923</v>
      </c>
      <c r="T58" s="21">
        <v>156.54910459381483</v>
      </c>
      <c r="U58" s="21">
        <v>194.13364570306464</v>
      </c>
      <c r="V58" s="21">
        <v>152.85665057854794</v>
      </c>
      <c r="W58" s="39">
        <v>530.95335446749107</v>
      </c>
    </row>
    <row r="59" spans="1:23">
      <c r="A59" s="86" t="s">
        <v>95</v>
      </c>
      <c r="B59" s="26">
        <v>4275.1768436588982</v>
      </c>
      <c r="C59" s="113">
        <v>-8.696306959704557E-2</v>
      </c>
      <c r="D59" s="13">
        <v>974.86588307996954</v>
      </c>
      <c r="E59" s="27">
        <v>588.71955642156331</v>
      </c>
      <c r="F59" s="28">
        <v>4527.4924906174838</v>
      </c>
      <c r="G59" s="10">
        <v>392.97380730116015</v>
      </c>
      <c r="H59" s="29">
        <v>-718.79735207655858</v>
      </c>
      <c r="I59" s="25">
        <v>1174.5523758499999</v>
      </c>
      <c r="J59" s="11">
        <v>1601.3518137583651</v>
      </c>
      <c r="K59" s="11">
        <v>544.10723007999991</v>
      </c>
      <c r="L59" s="36">
        <v>907.96698108071905</v>
      </c>
      <c r="M59" s="37">
        <v>390.06091298523279</v>
      </c>
      <c r="N59" s="20">
        <v>426.32816051713235</v>
      </c>
      <c r="O59" s="20">
        <v>239.63154564302019</v>
      </c>
      <c r="P59" s="22">
        <v>531.80555499973866</v>
      </c>
      <c r="Q59" s="22">
        <v>266.62419253502242</v>
      </c>
      <c r="R59" s="22">
        <v>146.61133690114653</v>
      </c>
      <c r="S59" s="22">
        <v>622.31252488172129</v>
      </c>
      <c r="T59" s="22">
        <v>168.66694571334182</v>
      </c>
      <c r="U59" s="22">
        <v>273.39877406599408</v>
      </c>
      <c r="V59" s="22">
        <v>148.51725306650502</v>
      </c>
      <c r="W59" s="39">
        <v>540.94678176022956</v>
      </c>
    </row>
    <row r="60" spans="1:23">
      <c r="A60" s="86" t="s">
        <v>96</v>
      </c>
      <c r="B60" s="26">
        <v>4590.4349309077343</v>
      </c>
      <c r="C60" s="113">
        <v>-1.4634501714535446E-2</v>
      </c>
      <c r="D60" s="13">
        <v>1046.7539861603809</v>
      </c>
      <c r="E60" s="27">
        <v>624.74815503828381</v>
      </c>
      <c r="F60" s="28">
        <v>4548.9633206506969</v>
      </c>
      <c r="G60" s="10">
        <v>716.40264066751888</v>
      </c>
      <c r="H60" s="29">
        <v>-743.94009227548486</v>
      </c>
      <c r="I60" s="25">
        <v>1208.2534492000004</v>
      </c>
      <c r="J60" s="11">
        <v>1788.8692965559035</v>
      </c>
      <c r="K60" s="11">
        <v>619.17338225000015</v>
      </c>
      <c r="L60" s="36">
        <v>941.32983799865622</v>
      </c>
      <c r="M60" s="37">
        <v>353.0266756320915</v>
      </c>
      <c r="N60" s="20">
        <v>493.74473232611155</v>
      </c>
      <c r="O60" s="20">
        <v>288.21904660061722</v>
      </c>
      <c r="P60" s="22">
        <v>585.4911724828288</v>
      </c>
      <c r="Q60" s="22">
        <v>293.11679763483249</v>
      </c>
      <c r="R60" s="22">
        <v>203.22194999392445</v>
      </c>
      <c r="S60" s="22">
        <v>618.06042914330283</v>
      </c>
      <c r="T60" s="22">
        <v>199.91579057886668</v>
      </c>
      <c r="U60" s="22">
        <v>254.57890733840594</v>
      </c>
      <c r="V60" s="22">
        <v>123.57811722662149</v>
      </c>
      <c r="W60" s="39">
        <v>577.1394336969563</v>
      </c>
    </row>
    <row r="61" spans="1:23" ht="15.75" thickBot="1">
      <c r="A61" s="154" t="s">
        <v>97</v>
      </c>
      <c r="B61" s="34">
        <v>5149.3473553116946</v>
      </c>
      <c r="C61" s="114">
        <v>-5.9439082453707217E-5</v>
      </c>
      <c r="D61" s="35">
        <v>1174.2024342846023</v>
      </c>
      <c r="E61" s="84">
        <v>699.40425325648482</v>
      </c>
      <c r="F61" s="30">
        <v>5265.107152347302</v>
      </c>
      <c r="G61" s="31">
        <v>903.92663329819129</v>
      </c>
      <c r="H61" s="32">
        <v>-1043.137590870004</v>
      </c>
      <c r="I61" s="148">
        <v>1412.3013286499997</v>
      </c>
      <c r="J61" s="149">
        <v>1975.7357290899304</v>
      </c>
      <c r="K61" s="149">
        <v>686.63524787999984</v>
      </c>
      <c r="L61" s="150">
        <v>1034.9346258387645</v>
      </c>
      <c r="M61" s="37">
        <v>404.90145844341328</v>
      </c>
      <c r="N61" s="20">
        <v>524.44730925867407</v>
      </c>
      <c r="O61" s="20">
        <v>298.03894923379175</v>
      </c>
      <c r="P61" s="22">
        <v>685.35018329836532</v>
      </c>
      <c r="Q61" s="22">
        <v>318.26208694838624</v>
      </c>
      <c r="R61" s="22">
        <v>159.76538620132143</v>
      </c>
      <c r="S61" s="22">
        <v>777.67794621066685</v>
      </c>
      <c r="T61" s="22">
        <v>232.3635511693501</v>
      </c>
      <c r="U61" s="22">
        <v>299.31326541972726</v>
      </c>
      <c r="V61" s="22">
        <v>179.64309368539193</v>
      </c>
      <c r="W61" s="39">
        <v>606.59854042960615</v>
      </c>
    </row>
    <row r="62" spans="1:23">
      <c r="A62" s="153" t="s">
        <v>98</v>
      </c>
      <c r="B62" s="137">
        <v>4323.6427035552206</v>
      </c>
      <c r="C62" s="138">
        <v>2.779448144418737E-2</v>
      </c>
      <c r="D62" s="139">
        <v>974.58360462429459</v>
      </c>
      <c r="E62" s="140">
        <v>566.21529386823136</v>
      </c>
      <c r="F62" s="141">
        <v>4479.6370820444636</v>
      </c>
      <c r="G62" s="142">
        <v>580.75073926455786</v>
      </c>
      <c r="H62" s="143">
        <v>-733.40579085273157</v>
      </c>
      <c r="I62" s="144">
        <v>1138.9394323000001</v>
      </c>
      <c r="J62" s="145">
        <v>1748.2464754125381</v>
      </c>
      <c r="K62" s="145">
        <v>618.9037184</v>
      </c>
      <c r="L62" s="146">
        <v>795.02822399562365</v>
      </c>
      <c r="M62" s="37">
        <v>321.19383897451087</v>
      </c>
      <c r="N62" s="20">
        <v>520.65919157122948</v>
      </c>
      <c r="O62" s="20">
        <v>168.0752427253133</v>
      </c>
      <c r="P62" s="21">
        <v>584.46848485418411</v>
      </c>
      <c r="Q62" s="21">
        <v>310.71937462742289</v>
      </c>
      <c r="R62" s="21">
        <v>179.13526392806403</v>
      </c>
      <c r="S62" s="21">
        <v>417.43459988948496</v>
      </c>
      <c r="T62" s="21">
        <v>190.07054283466925</v>
      </c>
      <c r="U62" s="21">
        <v>287.41295497206704</v>
      </c>
      <c r="V62" s="21">
        <v>219.26683241921899</v>
      </c>
      <c r="W62" s="39">
        <v>531.96246896199727</v>
      </c>
    </row>
    <row r="63" spans="1:23">
      <c r="A63" s="86" t="s">
        <v>99</v>
      </c>
      <c r="B63" s="26">
        <v>5072.2870972812034</v>
      </c>
      <c r="C63" s="113">
        <v>7.6554248804975064E-2</v>
      </c>
      <c r="D63" s="13">
        <v>1143.3340314852592</v>
      </c>
      <c r="E63" s="27">
        <v>636.47445324358659</v>
      </c>
      <c r="F63" s="28">
        <v>4886.9243075161767</v>
      </c>
      <c r="G63" s="10">
        <v>980.82958983039362</v>
      </c>
      <c r="H63" s="29">
        <v>-989.83051591068443</v>
      </c>
      <c r="I63" s="25">
        <v>1311.7191813499999</v>
      </c>
      <c r="J63" s="11">
        <v>2048.3469247017574</v>
      </c>
      <c r="K63" s="11">
        <v>714.06373553000014</v>
      </c>
      <c r="L63" s="36">
        <v>924.19829602380253</v>
      </c>
      <c r="M63" s="37">
        <v>393.67085573020046</v>
      </c>
      <c r="N63" s="20">
        <v>555.05374240955859</v>
      </c>
      <c r="O63" s="20">
        <v>243.02127375919179</v>
      </c>
      <c r="P63" s="21">
        <v>611.36737586301786</v>
      </c>
      <c r="Q63" s="21">
        <v>342.54301468146991</v>
      </c>
      <c r="R63" s="21">
        <v>223.54831488343501</v>
      </c>
      <c r="S63" s="21">
        <v>656.66178088521394</v>
      </c>
      <c r="T63" s="21">
        <v>207.40849201375329</v>
      </c>
      <c r="U63" s="21">
        <v>309.74308933542295</v>
      </c>
      <c r="V63" s="21">
        <v>239.55982781640452</v>
      </c>
      <c r="W63" s="39">
        <v>604.3963186578917</v>
      </c>
    </row>
    <row r="64" spans="1:23">
      <c r="A64" s="86" t="s">
        <v>100</v>
      </c>
      <c r="B64" s="26">
        <v>5362.4461305943996</v>
      </c>
      <c r="C64" s="113">
        <v>6.8934706018365544E-2</v>
      </c>
      <c r="D64" s="13">
        <v>1208.7381955176268</v>
      </c>
      <c r="E64" s="27">
        <v>657.46201391276452</v>
      </c>
      <c r="F64" s="28">
        <v>4876.4115447816348</v>
      </c>
      <c r="G64" s="10">
        <v>1364.6236857342185</v>
      </c>
      <c r="H64" s="29">
        <v>-845.4095257934132</v>
      </c>
      <c r="I64" s="25">
        <v>1325.1004553000005</v>
      </c>
      <c r="J64" s="11">
        <v>2262.1780456433626</v>
      </c>
      <c r="K64" s="11">
        <v>749.90983159159975</v>
      </c>
      <c r="L64" s="36">
        <v>1003.3509019554779</v>
      </c>
      <c r="M64" s="37">
        <v>382.1803001793424</v>
      </c>
      <c r="N64" s="20">
        <v>609.90371539880346</v>
      </c>
      <c r="O64" s="20">
        <v>335.78450590955197</v>
      </c>
      <c r="P64" s="21">
        <v>788.55602080373842</v>
      </c>
      <c r="Q64" s="21">
        <v>372.67795802994624</v>
      </c>
      <c r="R64" s="21">
        <v>227.84794024534614</v>
      </c>
      <c r="S64" s="21">
        <v>567.03333604961495</v>
      </c>
      <c r="T64" s="21">
        <v>227.18158872882464</v>
      </c>
      <c r="U64" s="21">
        <v>295.27743811258836</v>
      </c>
      <c r="V64" s="21">
        <v>163.48615994441741</v>
      </c>
      <c r="W64" s="39">
        <v>665.47949106666795</v>
      </c>
    </row>
    <row r="65" spans="1:23" ht="15.75" thickBot="1">
      <c r="A65" s="154" t="s">
        <v>101</v>
      </c>
      <c r="B65" s="34">
        <v>5984.9883174114102</v>
      </c>
      <c r="C65" s="114">
        <v>7.0979138916207066E-2</v>
      </c>
      <c r="D65" s="35">
        <v>1349.0641775789852</v>
      </c>
      <c r="E65" s="84">
        <v>760.81514163470888</v>
      </c>
      <c r="F65" s="30">
        <v>5655.2088232900023</v>
      </c>
      <c r="G65" s="31">
        <v>1551.4808729189544</v>
      </c>
      <c r="H65" s="32">
        <v>-1126.4384340677502</v>
      </c>
      <c r="I65" s="148">
        <v>1395.5428015999998</v>
      </c>
      <c r="J65" s="149">
        <v>2662.1995196520793</v>
      </c>
      <c r="K65" s="149">
        <v>751.41921217840013</v>
      </c>
      <c r="L65" s="150">
        <v>1144.3287098239055</v>
      </c>
      <c r="M65" s="37">
        <v>412.81203702002006</v>
      </c>
      <c r="N65" s="20">
        <v>684.39943734514009</v>
      </c>
      <c r="O65" s="20">
        <v>353.09536112283905</v>
      </c>
      <c r="P65" s="21">
        <v>1040.5343960114988</v>
      </c>
      <c r="Q65" s="21">
        <v>389.13392267621748</v>
      </c>
      <c r="R65" s="21">
        <v>257.29025888113392</v>
      </c>
      <c r="S65" s="21">
        <v>702.00483803285761</v>
      </c>
      <c r="T65" s="21">
        <v>249.38198624268347</v>
      </c>
      <c r="U65" s="21">
        <v>309.57730182924587</v>
      </c>
      <c r="V65" s="21">
        <v>203.18264293189108</v>
      </c>
      <c r="W65" s="39">
        <v>660.18250794245876</v>
      </c>
    </row>
    <row r="66" spans="1:23">
      <c r="A66" s="136" t="s">
        <v>102</v>
      </c>
      <c r="B66" s="137">
        <v>5174.0268515451016</v>
      </c>
      <c r="C66" s="138">
        <v>5.9546458745342645E-2</v>
      </c>
      <c r="D66" s="139">
        <v>1157.7076102087849</v>
      </c>
      <c r="E66" s="140">
        <v>657.45221773455899</v>
      </c>
      <c r="F66" s="141">
        <v>5165.6092793622656</v>
      </c>
      <c r="G66" s="142">
        <v>987.12587876099474</v>
      </c>
      <c r="H66" s="143">
        <v>-941.42875512836144</v>
      </c>
      <c r="I66" s="144">
        <v>1306.3989879000001</v>
      </c>
      <c r="J66" s="145">
        <v>2123.0800455586887</v>
      </c>
      <c r="K66" s="145">
        <v>845.87120114000004</v>
      </c>
      <c r="L66" s="146">
        <v>900.83618119275866</v>
      </c>
      <c r="M66" s="37">
        <v>390.48569029579676</v>
      </c>
      <c r="N66" s="20">
        <v>663.32985912074787</v>
      </c>
      <c r="O66" s="20">
        <v>162.27290730704988</v>
      </c>
      <c r="P66" s="21">
        <v>718.75109299358428</v>
      </c>
      <c r="Q66" s="21">
        <v>373.67626931009045</v>
      </c>
      <c r="R66" s="21">
        <v>228.39253120955752</v>
      </c>
      <c r="S66" s="21">
        <v>459.46801767650186</v>
      </c>
      <c r="T66" s="21">
        <v>252.73030044671833</v>
      </c>
      <c r="U66" s="21">
        <v>291.78966827708473</v>
      </c>
      <c r="V66" s="21">
        <v>230.92082577111879</v>
      </c>
      <c r="W66" s="39">
        <v>593.79452751319502</v>
      </c>
    </row>
    <row r="67" spans="1:23">
      <c r="A67" s="89" t="s">
        <v>103</v>
      </c>
      <c r="B67" s="26">
        <v>5879.6320014541498</v>
      </c>
      <c r="C67" s="113">
        <v>5.8641456857808263E-2</v>
      </c>
      <c r="D67" s="13">
        <v>1315.5893675499306</v>
      </c>
      <c r="E67" s="27">
        <v>789.94564572818524</v>
      </c>
      <c r="F67" s="28">
        <v>5499.7759355314829</v>
      </c>
      <c r="G67" s="10">
        <v>1328.6384129876105</v>
      </c>
      <c r="H67" s="29">
        <v>-961.24919046271452</v>
      </c>
      <c r="I67" s="25">
        <v>1579.91735965</v>
      </c>
      <c r="J67" s="11">
        <v>2339.7285288503872</v>
      </c>
      <c r="K67" s="11">
        <v>796.18114394999998</v>
      </c>
      <c r="L67" s="36">
        <v>1087.5998946629363</v>
      </c>
      <c r="M67" s="37">
        <v>504.18236869989511</v>
      </c>
      <c r="N67" s="20">
        <v>675.94584027625115</v>
      </c>
      <c r="O67" s="20">
        <v>264.53397612244419</v>
      </c>
      <c r="P67" s="21">
        <v>831.33766893702</v>
      </c>
      <c r="Q67" s="21">
        <v>386.83615139692569</v>
      </c>
      <c r="R67" s="21">
        <v>290.62324313337393</v>
      </c>
      <c r="S67" s="21">
        <v>618.73415567381926</v>
      </c>
      <c r="T67" s="21">
        <v>263.06860571262655</v>
      </c>
      <c r="U67" s="21">
        <v>313.10483966910971</v>
      </c>
      <c r="V67" s="21">
        <v>290.46899398767846</v>
      </c>
      <c r="W67" s="39">
        <v>676.97169033418027</v>
      </c>
    </row>
    <row r="68" spans="1:23">
      <c r="A68" s="88" t="s">
        <v>104</v>
      </c>
      <c r="B68" s="26">
        <v>6292.4262124931038</v>
      </c>
      <c r="C68" s="113">
        <v>8.6220939372532682E-2</v>
      </c>
      <c r="D68" s="13">
        <v>1407.9535962796706</v>
      </c>
      <c r="E68" s="27">
        <v>848.44314994461683</v>
      </c>
      <c r="F68" s="28">
        <v>5450.8854331940211</v>
      </c>
      <c r="G68" s="10">
        <v>2023.9026595799555</v>
      </c>
      <c r="H68" s="29">
        <v>-1160.3226170263852</v>
      </c>
      <c r="I68" s="25">
        <v>1591.5909487500003</v>
      </c>
      <c r="J68" s="11">
        <v>2601.1509868032572</v>
      </c>
      <c r="K68" s="11">
        <v>866.14749835999976</v>
      </c>
      <c r="L68" s="36">
        <v>1214.4879759575072</v>
      </c>
      <c r="M68" s="37">
        <v>483.49769218226714</v>
      </c>
      <c r="N68" s="20">
        <v>769.43828275667875</v>
      </c>
      <c r="O68" s="20">
        <v>413.87740496390882</v>
      </c>
      <c r="P68" s="23">
        <v>956.99542024826712</v>
      </c>
      <c r="Q68" s="23">
        <v>418.21413394203262</v>
      </c>
      <c r="R68" s="23">
        <v>296.08138348215772</v>
      </c>
      <c r="S68" s="23">
        <v>559.39888953195623</v>
      </c>
      <c r="T68" s="23">
        <v>258.11704990752384</v>
      </c>
      <c r="U68" s="23">
        <v>332.65236073072498</v>
      </c>
      <c r="V68" s="23">
        <v>241.60606069578483</v>
      </c>
      <c r="W68" s="39">
        <v>720.59004148946178</v>
      </c>
    </row>
    <row r="69" spans="1:23" ht="15.75" thickBot="1">
      <c r="A69" s="151" t="s">
        <v>105</v>
      </c>
      <c r="B69" s="34">
        <v>6997.9015179722946</v>
      </c>
      <c r="C69" s="114">
        <v>8.0322263887479858E-2</v>
      </c>
      <c r="D69" s="35">
        <v>1565.8063004502585</v>
      </c>
      <c r="E69" s="84">
        <v>943.36119988018402</v>
      </c>
      <c r="F69" s="30">
        <v>6332.0980216943362</v>
      </c>
      <c r="G69" s="31">
        <v>2028.3376790930661</v>
      </c>
      <c r="H69" s="32">
        <v>-1448.3406738328481</v>
      </c>
      <c r="I69" s="148">
        <v>1962.0645332999998</v>
      </c>
      <c r="J69" s="149">
        <v>2653.2398708073179</v>
      </c>
      <c r="K69" s="149">
        <v>984.52686777999998</v>
      </c>
      <c r="L69" s="150">
        <v>1356.4713813796282</v>
      </c>
      <c r="M69" s="37">
        <v>476.76210446288638</v>
      </c>
      <c r="N69" s="20">
        <v>820.46561779138881</v>
      </c>
      <c r="O69" s="20">
        <v>567.26234251520987</v>
      </c>
      <c r="P69" s="23">
        <v>1045.5904908425252</v>
      </c>
      <c r="Q69" s="23">
        <v>394.71395822107644</v>
      </c>
      <c r="R69" s="23">
        <v>323.6037234515673</v>
      </c>
      <c r="S69" s="23">
        <v>805.37491361219281</v>
      </c>
      <c r="T69" s="23">
        <v>276.05297285684912</v>
      </c>
      <c r="U69" s="23">
        <v>337.9709514022129</v>
      </c>
      <c r="V69" s="23">
        <v>258.69818995681487</v>
      </c>
      <c r="W69" s="39">
        <v>736.96782967422371</v>
      </c>
    </row>
    <row r="70" spans="1:23">
      <c r="A70" s="136" t="s">
        <v>106</v>
      </c>
      <c r="B70" s="137">
        <v>5669.8687866023156</v>
      </c>
      <c r="C70" s="138">
        <v>6.7057138534019317E-2</v>
      </c>
      <c r="D70" s="139">
        <v>1260.643184498914</v>
      </c>
      <c r="E70" s="140">
        <v>759.26226314546693</v>
      </c>
      <c r="F70" s="141">
        <v>5337.6956235811458</v>
      </c>
      <c r="G70" s="142">
        <v>1373.3374758633504</v>
      </c>
      <c r="H70" s="143">
        <v>-1123.1142014339125</v>
      </c>
      <c r="I70" s="144">
        <v>1504.7282908</v>
      </c>
      <c r="J70" s="145">
        <v>2237.8616829831499</v>
      </c>
      <c r="K70" s="145">
        <v>858.69475245759998</v>
      </c>
      <c r="L70" s="146">
        <v>1066.5408711776577</v>
      </c>
      <c r="M70" s="37">
        <v>461.46328994789667</v>
      </c>
      <c r="N70" s="20">
        <v>736.49884556030929</v>
      </c>
      <c r="O70" s="20">
        <v>258.05162734117494</v>
      </c>
      <c r="P70" s="23">
        <v>722.3359509720816</v>
      </c>
      <c r="Q70" s="23">
        <v>390.25575269500683</v>
      </c>
      <c r="R70" s="23">
        <v>276.61125050269146</v>
      </c>
      <c r="S70" s="23">
        <v>505.46781711489001</v>
      </c>
      <c r="T70" s="23">
        <v>274.74538077027523</v>
      </c>
      <c r="U70" s="23">
        <v>321.02505642688942</v>
      </c>
      <c r="V70" s="23">
        <v>255.44582884846989</v>
      </c>
      <c r="W70" s="39">
        <v>643.07239927102273</v>
      </c>
    </row>
    <row r="71" spans="1:23">
      <c r="A71" s="91" t="s">
        <v>107</v>
      </c>
      <c r="B71" s="26">
        <v>6484.707606667962</v>
      </c>
      <c r="C71" s="113">
        <v>8.3509417492543883E-2</v>
      </c>
      <c r="D71" s="13">
        <v>1441.8151028699665</v>
      </c>
      <c r="E71" s="27">
        <v>883.11667558162173</v>
      </c>
      <c r="F71" s="28">
        <v>5729.2009954006871</v>
      </c>
      <c r="G71" s="10">
        <v>2012.4172145605244</v>
      </c>
      <c r="H71" s="29">
        <v>-1378.0128892796433</v>
      </c>
      <c r="I71" s="25">
        <v>1739.8738517000002</v>
      </c>
      <c r="J71" s="11">
        <v>2678.5028411919639</v>
      </c>
      <c r="K71" s="11">
        <v>859.24669370770005</v>
      </c>
      <c r="L71" s="36">
        <v>1127.1746589906372</v>
      </c>
      <c r="M71" s="37">
        <v>502.09157264166544</v>
      </c>
      <c r="N71" s="20">
        <v>759.34986946133654</v>
      </c>
      <c r="O71" s="20">
        <v>411.75109809428352</v>
      </c>
      <c r="P71" s="23">
        <v>917.83807641681926</v>
      </c>
      <c r="Q71" s="23">
        <v>471.22335863473711</v>
      </c>
      <c r="R71" s="23">
        <v>305.53427010441726</v>
      </c>
      <c r="S71" s="23">
        <v>649.13347985468363</v>
      </c>
      <c r="T71" s="23">
        <v>274.54278783842295</v>
      </c>
      <c r="U71" s="23">
        <v>327.66744574413747</v>
      </c>
      <c r="V71" s="23">
        <v>296.56973209289924</v>
      </c>
      <c r="W71" s="39">
        <v>745.59599286749824</v>
      </c>
    </row>
    <row r="72" spans="1:23">
      <c r="A72" s="91" t="s">
        <v>108</v>
      </c>
      <c r="B72" s="26">
        <v>6818.0360363209165</v>
      </c>
      <c r="C72" s="113">
        <v>7.745040103691167E-2</v>
      </c>
      <c r="D72" s="13">
        <v>1515.9276139098445</v>
      </c>
      <c r="E72" s="27">
        <v>918.06302097196476</v>
      </c>
      <c r="F72" s="28">
        <v>5941.5468608914825</v>
      </c>
      <c r="G72" s="10">
        <v>2203.7342591710112</v>
      </c>
      <c r="H72" s="29">
        <v>-1317.7862110274878</v>
      </c>
      <c r="I72" s="25">
        <v>1925.2397675999998</v>
      </c>
      <c r="J72" s="11">
        <v>2475.6072808876534</v>
      </c>
      <c r="K72" s="11">
        <v>1003.6032538347001</v>
      </c>
      <c r="L72" s="36">
        <v>1397.2527369486854</v>
      </c>
      <c r="M72" s="37">
        <v>480.38104119180463</v>
      </c>
      <c r="N72" s="20">
        <v>837.89611871162265</v>
      </c>
      <c r="O72" s="20">
        <v>515.43796764398587</v>
      </c>
      <c r="P72" s="23">
        <v>1041.9971692924887</v>
      </c>
      <c r="Q72" s="23">
        <v>434.20897558938515</v>
      </c>
      <c r="R72" s="23">
        <v>308.82440374281776</v>
      </c>
      <c r="S72" s="23">
        <v>583.68560196009776</v>
      </c>
      <c r="T72" s="23">
        <v>262.77513930897828</v>
      </c>
      <c r="U72" s="23">
        <v>351.25656411140153</v>
      </c>
      <c r="V72" s="23">
        <v>264.62187113566682</v>
      </c>
      <c r="W72" s="39">
        <v>759.45593061379145</v>
      </c>
    </row>
    <row r="73" spans="1:23" ht="15.75" thickBot="1">
      <c r="A73" s="151" t="s">
        <v>109</v>
      </c>
      <c r="B73" s="34">
        <v>7194.6710736646</v>
      </c>
      <c r="C73" s="114">
        <v>3.1811021145120293E-2</v>
      </c>
      <c r="D73" s="35">
        <v>1599.6689509215137</v>
      </c>
      <c r="E73" s="84">
        <v>963.23656530373614</v>
      </c>
      <c r="F73" s="30">
        <v>6499.4911313658486</v>
      </c>
      <c r="G73" s="31">
        <v>1985.9030914779323</v>
      </c>
      <c r="H73" s="32">
        <v>-1322.3828029859374</v>
      </c>
      <c r="I73" s="148">
        <v>2158.6656735500001</v>
      </c>
      <c r="J73" s="149">
        <v>2481.0346293712091</v>
      </c>
      <c r="K73" s="149">
        <v>1068.4722527291999</v>
      </c>
      <c r="L73" s="150">
        <v>1447.6054808404481</v>
      </c>
      <c r="M73" s="37">
        <v>489.3947741125919</v>
      </c>
      <c r="N73" s="20">
        <v>822.54239351403885</v>
      </c>
      <c r="O73" s="20">
        <v>571.61988489672558</v>
      </c>
      <c r="P73" s="23">
        <v>1087.3213403654045</v>
      </c>
      <c r="Q73" s="23">
        <v>408.26060776457797</v>
      </c>
      <c r="R73" s="23">
        <v>341.5161163362751</v>
      </c>
      <c r="S73" s="23">
        <v>788.06069538945769</v>
      </c>
      <c r="T73" s="23">
        <v>280.24154896355685</v>
      </c>
      <c r="U73" s="23">
        <v>362.28088388939943</v>
      </c>
      <c r="V73" s="23">
        <v>249.5894734596931</v>
      </c>
      <c r="W73" s="39">
        <v>757.65157259343619</v>
      </c>
    </row>
    <row r="74" spans="1:23">
      <c r="A74" s="136" t="s">
        <v>144</v>
      </c>
      <c r="B74" s="137">
        <v>5776.7927725666887</v>
      </c>
      <c r="C74" s="138">
        <v>2.3795466896478532E-2</v>
      </c>
      <c r="D74" s="139">
        <v>1288.3698587284644</v>
      </c>
      <c r="E74" s="140">
        <v>777.00640407718652</v>
      </c>
      <c r="F74" s="141">
        <v>5434.1510607261343</v>
      </c>
      <c r="G74" s="142">
        <v>1159.4238629234451</v>
      </c>
      <c r="H74" s="143">
        <v>-809.87355303727918</v>
      </c>
      <c r="I74" s="144">
        <v>1789.5098249</v>
      </c>
      <c r="J74" s="145">
        <v>1991.028317270871</v>
      </c>
      <c r="K74" s="145">
        <v>861.7</v>
      </c>
      <c r="L74" s="146">
        <v>1133.5476472833329</v>
      </c>
      <c r="M74" s="37">
        <v>497.13796605486442</v>
      </c>
      <c r="N74" s="20">
        <v>743.11476483091235</v>
      </c>
      <c r="O74" s="20">
        <v>259.74109645598332</v>
      </c>
      <c r="P74" s="23">
        <v>826.44364557174993</v>
      </c>
      <c r="Q74" s="23">
        <v>388.82895296752889</v>
      </c>
      <c r="R74" s="23">
        <v>261.41682780173602</v>
      </c>
      <c r="S74" s="23">
        <v>454.68231075912149</v>
      </c>
      <c r="T74" s="23">
        <v>279.01823916769246</v>
      </c>
      <c r="U74" s="23">
        <v>309.81394005597696</v>
      </c>
      <c r="V74" s="23">
        <v>249.85458941067583</v>
      </c>
      <c r="W74" s="39">
        <v>682.96277823796208</v>
      </c>
    </row>
    <row r="75" spans="1:23">
      <c r="A75" s="88" t="s">
        <v>145</v>
      </c>
      <c r="B75" s="26">
        <v>6544.513652558493</v>
      </c>
      <c r="C75" s="113">
        <v>1.5540298819555005E-2</v>
      </c>
      <c r="D75" s="13">
        <v>1459.5908944552596</v>
      </c>
      <c r="E75" s="27">
        <v>884.45975895564118</v>
      </c>
      <c r="F75" s="28">
        <v>5636.205657014485</v>
      </c>
      <c r="G75" s="10">
        <v>1687.4550720516413</v>
      </c>
      <c r="H75" s="29">
        <v>-826.05229748279135</v>
      </c>
      <c r="I75" s="25">
        <v>1893.2586046500001</v>
      </c>
      <c r="J75" s="11">
        <v>2595.4031932123553</v>
      </c>
      <c r="K75" s="11">
        <v>839.00797943999999</v>
      </c>
      <c r="L75" s="36">
        <v>1148.3579967539424</v>
      </c>
      <c r="M75" s="37">
        <v>580.05210825826043</v>
      </c>
      <c r="N75" s="20">
        <v>788.08139143044605</v>
      </c>
      <c r="O75" s="20">
        <v>368.03873035804401</v>
      </c>
      <c r="P75" s="23">
        <v>945.25851151048425</v>
      </c>
      <c r="Q75" s="23">
        <v>453.28798145212033</v>
      </c>
      <c r="R75" s="23">
        <v>348.71575509531095</v>
      </c>
      <c r="S75" s="23">
        <v>595.83231745520777</v>
      </c>
      <c r="T75" s="23">
        <v>326.40626279955421</v>
      </c>
      <c r="U75" s="23">
        <v>325.30818092248217</v>
      </c>
      <c r="V75" s="23">
        <v>275.88691804073846</v>
      </c>
      <c r="W75" s="39">
        <v>740.05624331214835</v>
      </c>
    </row>
    <row r="76" spans="1:23">
      <c r="A76" s="90" t="s">
        <v>146</v>
      </c>
      <c r="B76" s="26">
        <v>6834.9999225964666</v>
      </c>
      <c r="C76" s="113">
        <v>1.3638236611038223E-2</v>
      </c>
      <c r="D76" s="13">
        <v>1524.3766275472738</v>
      </c>
      <c r="E76" s="27">
        <v>918.61255532007158</v>
      </c>
      <c r="F76" s="28">
        <v>5668.295396737828</v>
      </c>
      <c r="G76" s="10">
        <v>1806.4682657967223</v>
      </c>
      <c r="H76" s="29">
        <v>-573.78834668036825</v>
      </c>
      <c r="I76" s="25">
        <v>1892.3218122000003</v>
      </c>
      <c r="J76" s="11">
        <v>2551.5769613676748</v>
      </c>
      <c r="K76" s="11">
        <v>962.7</v>
      </c>
      <c r="L76" s="36">
        <v>1426.2144396877782</v>
      </c>
      <c r="M76" s="37">
        <v>577.08046627761223</v>
      </c>
      <c r="N76" s="20">
        <v>866.02828161030311</v>
      </c>
      <c r="O76" s="20">
        <v>404.8923807928561</v>
      </c>
      <c r="P76" s="23">
        <v>1045.586060024368</v>
      </c>
      <c r="Q76" s="23">
        <v>471.32495817042496</v>
      </c>
      <c r="R76" s="23">
        <v>352.30282120018529</v>
      </c>
      <c r="S76" s="23">
        <v>529.52445058062199</v>
      </c>
      <c r="T76" s="23">
        <v>247.80883220181556</v>
      </c>
      <c r="U76" s="23">
        <v>341.94329454657043</v>
      </c>
      <c r="V76" s="23">
        <v>267.74467674437409</v>
      </c>
      <c r="W76" s="39">
        <v>799.39330142632161</v>
      </c>
    </row>
    <row r="77" spans="1:23" ht="15.75" thickBot="1">
      <c r="A77" s="147" t="s">
        <v>147</v>
      </c>
      <c r="B77" s="34">
        <v>7691.0479013334234</v>
      </c>
      <c r="C77" s="114">
        <v>7.6271316381304924E-2</v>
      </c>
      <c r="D77" s="35">
        <v>1715.296824419783</v>
      </c>
      <c r="E77" s="84">
        <v>1017.6192671070131</v>
      </c>
      <c r="F77" s="30">
        <v>6793.992454884351</v>
      </c>
      <c r="G77" s="31">
        <v>1999.5645904796229</v>
      </c>
      <c r="H77" s="32">
        <v>-1267.5954111666597</v>
      </c>
      <c r="I77" s="148">
        <v>2493.9298928999992</v>
      </c>
      <c r="J77" s="149">
        <v>2603.8818429876123</v>
      </c>
      <c r="K77" s="149">
        <v>996</v>
      </c>
      <c r="L77" s="150">
        <v>1557.1039369363302</v>
      </c>
      <c r="M77" s="37">
        <v>540.74165758335732</v>
      </c>
      <c r="N77" s="20">
        <v>981.44452262121627</v>
      </c>
      <c r="O77" s="20">
        <v>535.51162198737438</v>
      </c>
      <c r="P77" s="23">
        <v>1209.5136967126105</v>
      </c>
      <c r="Q77" s="23">
        <v>475.73689492769392</v>
      </c>
      <c r="R77" s="23">
        <v>389.50168145486145</v>
      </c>
      <c r="S77" s="23">
        <v>785.34488952468223</v>
      </c>
      <c r="T77" s="23">
        <v>349.29955287835838</v>
      </c>
      <c r="U77" s="23">
        <v>361.39263762455744</v>
      </c>
      <c r="V77" s="23">
        <v>276.15933027148657</v>
      </c>
      <c r="W77" s="39">
        <v>826.81355192774288</v>
      </c>
    </row>
    <row r="78" spans="1:23">
      <c r="A78" s="136" t="s">
        <v>156</v>
      </c>
      <c r="B78" s="137">
        <v>6295.5776414567354</v>
      </c>
      <c r="C78" s="138">
        <v>7.2087593419670248E-2</v>
      </c>
      <c r="D78" s="139">
        <v>1401.9769828430544</v>
      </c>
      <c r="E78" s="140">
        <v>801.38869295458028</v>
      </c>
      <c r="F78" s="141">
        <v>5869.6488506355308</v>
      </c>
      <c r="G78" s="142">
        <v>1516.3017422850621</v>
      </c>
      <c r="H78" s="143">
        <v>-1090.372951463858</v>
      </c>
      <c r="I78" s="144">
        <v>1871.7409622499999</v>
      </c>
      <c r="J78" s="145">
        <v>2335.4408125997797</v>
      </c>
      <c r="K78" s="145">
        <v>940.80972669660002</v>
      </c>
      <c r="L78" s="146">
        <v>1164.2163238890098</v>
      </c>
      <c r="M78" s="37">
        <v>498.21397738754712</v>
      </c>
      <c r="N78" s="20">
        <v>810.87077918056184</v>
      </c>
      <c r="O78" s="20">
        <v>293.46135174392555</v>
      </c>
      <c r="P78" s="23">
        <v>942.83333953682234</v>
      </c>
      <c r="Q78" s="23">
        <v>456.09704144597055</v>
      </c>
      <c r="R78" s="23">
        <v>293.98790206983989</v>
      </c>
      <c r="S78" s="23">
        <v>483.67148910255753</v>
      </c>
      <c r="T78" s="23">
        <v>292.86373865894819</v>
      </c>
      <c r="U78" s="23">
        <v>338.43138347027565</v>
      </c>
      <c r="V78" s="23">
        <v>267.73708235976648</v>
      </c>
      <c r="W78" s="39">
        <v>726.62524854257413</v>
      </c>
    </row>
    <row r="79" spans="1:23">
      <c r="A79" s="88" t="s">
        <v>157</v>
      </c>
      <c r="B79" s="26">
        <v>7169.0047971875756</v>
      </c>
      <c r="C79" s="113">
        <v>4.8651941879900275E-2</v>
      </c>
      <c r="D79" s="13">
        <v>1596.4825291587965</v>
      </c>
      <c r="E79" s="27">
        <v>905.82941087663437</v>
      </c>
      <c r="F79" s="28">
        <v>6134.6740697441764</v>
      </c>
      <c r="G79" s="10">
        <v>2249.5919454878317</v>
      </c>
      <c r="H79" s="29">
        <v>-1215.2612180444326</v>
      </c>
      <c r="I79" s="25">
        <v>2150.6137816999999</v>
      </c>
      <c r="J79" s="11">
        <v>2723.0267095738745</v>
      </c>
      <c r="K79" s="11">
        <v>1024.328499344</v>
      </c>
      <c r="L79" s="36">
        <v>1182.4199375538085</v>
      </c>
      <c r="M79" s="37">
        <v>586.48354306480428</v>
      </c>
      <c r="N79" s="20">
        <v>847.28808146811957</v>
      </c>
      <c r="O79" s="20">
        <v>458.29233260828516</v>
      </c>
      <c r="P79" s="23">
        <v>1038.230230762307</v>
      </c>
      <c r="Q79" s="23">
        <v>487.83520492695811</v>
      </c>
      <c r="R79" s="23">
        <v>361.54404806488856</v>
      </c>
      <c r="S79" s="23">
        <v>629.59959290847269</v>
      </c>
      <c r="T79" s="23">
        <v>313.08027101139891</v>
      </c>
      <c r="U79" s="23">
        <v>355.10741816569436</v>
      </c>
      <c r="V79" s="23">
        <v>279.79277146191419</v>
      </c>
      <c r="W79" s="39">
        <v>820.60626202483957</v>
      </c>
    </row>
    <row r="80" spans="1:23" ht="15.75" thickBot="1">
      <c r="A80" s="118" t="s">
        <v>158</v>
      </c>
      <c r="B80" s="119">
        <v>7564.2987010778597</v>
      </c>
      <c r="C80" s="120">
        <v>5.6362615860433465E-2</v>
      </c>
      <c r="D80" s="121">
        <v>1684.5114577614652</v>
      </c>
      <c r="E80" s="122">
        <v>965.21342818063965</v>
      </c>
      <c r="F80" s="123">
        <v>6248.0686521523148</v>
      </c>
      <c r="G80" s="124">
        <v>2280.0612987189566</v>
      </c>
      <c r="H80" s="125">
        <v>-963.83124979340982</v>
      </c>
      <c r="I80" s="126">
        <v>2091.7033024499997</v>
      </c>
      <c r="J80" s="124">
        <v>2925.9566677482858</v>
      </c>
      <c r="K80" s="124">
        <v>1123.3065000000001</v>
      </c>
      <c r="L80" s="125">
        <v>1405.050700789445</v>
      </c>
      <c r="M80" s="40">
        <v>646.43882080558865</v>
      </c>
      <c r="N80" s="41">
        <v>973.19004743782136</v>
      </c>
      <c r="O80" s="41">
        <v>518.05247353346306</v>
      </c>
      <c r="P80" s="42">
        <v>1134.4022923929349</v>
      </c>
      <c r="Q80" s="42">
        <v>504.51113462594094</v>
      </c>
      <c r="R80" s="42">
        <v>390.78148721202047</v>
      </c>
      <c r="S80" s="42">
        <v>534.79408755935401</v>
      </c>
      <c r="T80" s="42">
        <v>270.33219388113395</v>
      </c>
      <c r="U80" s="42">
        <v>371.67479309453472</v>
      </c>
      <c r="V80" s="42">
        <v>261.50025242232317</v>
      </c>
      <c r="W80" s="43">
        <v>844.57901834261452</v>
      </c>
    </row>
    <row r="81" spans="1:24" ht="15.75" thickBot="1">
      <c r="A81" s="92" t="s">
        <v>165</v>
      </c>
      <c r="B81" s="34">
        <v>8121.6001624810806</v>
      </c>
      <c r="C81" s="114">
        <v>1.7248301771558231E-2</v>
      </c>
      <c r="D81" s="35">
        <v>1808.6182301483311</v>
      </c>
      <c r="E81" s="84">
        <v>1001.4919327915152</v>
      </c>
      <c r="F81" s="30">
        <v>7318.3052318151913</v>
      </c>
      <c r="G81" s="31">
        <v>2642.8977838800383</v>
      </c>
      <c r="H81" s="32">
        <v>-1839.6028532141481</v>
      </c>
      <c r="I81" s="33">
        <v>2476.2342915695208</v>
      </c>
      <c r="J81" s="31">
        <v>2976.9762573128828</v>
      </c>
      <c r="K81" s="31">
        <v>1115.1659180597994</v>
      </c>
      <c r="L81" s="32">
        <v>1528.757778800473</v>
      </c>
    </row>
    <row r="82" spans="1:24">
      <c r="A82" s="136" t="s">
        <v>166</v>
      </c>
      <c r="B82" s="137">
        <v>6876.3201586944515</v>
      </c>
      <c r="C82" s="138">
        <v>3.2351193860479126E-2</v>
      </c>
      <c r="D82" s="167">
        <v>1851.6089502906675</v>
      </c>
      <c r="E82" s="140">
        <v>893.2293917068846</v>
      </c>
      <c r="F82" s="141">
        <v>6541.9504084433311</v>
      </c>
      <c r="G82" s="142">
        <v>1944.1967237152703</v>
      </c>
      <c r="H82" s="143">
        <v>-1609.8269734641503</v>
      </c>
      <c r="I82" s="144">
        <v>1999.1149711</v>
      </c>
      <c r="J82" s="145">
        <v>2591.3676119690913</v>
      </c>
      <c r="K82" s="145">
        <v>1043.3000000000002</v>
      </c>
      <c r="L82" s="146">
        <v>1237.87157562536</v>
      </c>
    </row>
    <row r="83" spans="1:24">
      <c r="A83" s="88" t="s">
        <v>167</v>
      </c>
      <c r="B83" s="26">
        <v>7811.4864399624676</v>
      </c>
      <c r="C83" s="113">
        <v>2.4747081610314012E-2</v>
      </c>
      <c r="D83" s="20">
        <v>2103.4241968824804</v>
      </c>
      <c r="E83" s="27">
        <v>921.90751967149345</v>
      </c>
      <c r="F83" s="28">
        <v>6597.8905052563841</v>
      </c>
      <c r="G83" s="10">
        <v>2405.009943772317</v>
      </c>
      <c r="H83" s="29">
        <v>-1191.4140090662381</v>
      </c>
      <c r="I83" s="25">
        <v>2091.1320578499999</v>
      </c>
      <c r="J83" s="11">
        <v>3360.9682418106177</v>
      </c>
      <c r="K83" s="11">
        <v>1029.88603958</v>
      </c>
      <c r="L83" s="36">
        <v>1235.6087593718494</v>
      </c>
    </row>
    <row r="84" spans="1:24">
      <c r="A84" s="118" t="s">
        <v>168</v>
      </c>
      <c r="B84" s="119">
        <v>8285.3561285930173</v>
      </c>
      <c r="C84" s="120">
        <v>2.8603747457649861E-2</v>
      </c>
      <c r="D84" s="161">
        <v>2231.0246192726977</v>
      </c>
      <c r="E84" s="122">
        <v>959.93546455509352</v>
      </c>
      <c r="F84" s="123">
        <v>6591.5087052053514</v>
      </c>
      <c r="G84" s="124">
        <v>2621.9498204244683</v>
      </c>
      <c r="H84" s="125">
        <v>-928.10239703680236</v>
      </c>
      <c r="I84" s="126">
        <v>2410.1297065499998</v>
      </c>
      <c r="J84" s="124">
        <v>3139.4555705676357</v>
      </c>
      <c r="K84" s="124">
        <v>1186.7</v>
      </c>
      <c r="L84" s="125">
        <v>1548.8836334532095</v>
      </c>
    </row>
    <row r="85" spans="1:24" ht="15.75" thickBot="1">
      <c r="A85" s="92" t="s">
        <v>169</v>
      </c>
      <c r="B85" s="34">
        <v>8782.3929074172447</v>
      </c>
      <c r="C85" s="114">
        <v>2.9819013921169955E-2</v>
      </c>
      <c r="D85" s="41">
        <v>2364.8633189049319</v>
      </c>
      <c r="E85" s="84">
        <v>986.2333903551056</v>
      </c>
      <c r="F85" s="30">
        <v>7587.3482860376052</v>
      </c>
      <c r="G85" s="31">
        <v>3033.1710999002971</v>
      </c>
      <c r="H85" s="32">
        <v>-1838.1264785206581</v>
      </c>
      <c r="I85" s="33">
        <v>2689.4197216500006</v>
      </c>
      <c r="J85" s="31">
        <v>3130.4466583472745</v>
      </c>
      <c r="K85" s="31">
        <v>1185.5000000000002</v>
      </c>
      <c r="L85" s="32">
        <v>1700.666591026586</v>
      </c>
    </row>
    <row r="86" spans="1:24">
      <c r="A86" s="136" t="s">
        <v>170</v>
      </c>
      <c r="B86" s="137">
        <v>7419.1197063871814</v>
      </c>
      <c r="C86" s="138">
        <v>2.8960092033527004E-2</v>
      </c>
      <c r="D86" s="167">
        <v>1990.3714968557206</v>
      </c>
      <c r="E86" s="140">
        <v>818.93063538597016</v>
      </c>
      <c r="F86" s="141">
        <v>6731.0100658890897</v>
      </c>
      <c r="G86" s="142">
        <v>1978.8161023675539</v>
      </c>
      <c r="H86" s="143">
        <v>-1290.7064618694612</v>
      </c>
      <c r="I86" s="144">
        <v>2329.2070697999998</v>
      </c>
      <c r="J86" s="145">
        <v>2680.791930947014</v>
      </c>
      <c r="K86" s="145">
        <v>1111.9435199999998</v>
      </c>
      <c r="L86" s="146">
        <v>1958.6094071986722</v>
      </c>
    </row>
    <row r="87" spans="1:24">
      <c r="A87" s="88" t="s">
        <v>171</v>
      </c>
      <c r="B87" s="37">
        <v>8262.4110268803324</v>
      </c>
      <c r="C87" s="113">
        <v>3.0875362616128804E-2</v>
      </c>
      <c r="D87" s="20">
        <v>2220.8394330933052</v>
      </c>
      <c r="E87" s="38">
        <v>1003.6974491499254</v>
      </c>
      <c r="F87" s="28">
        <v>6866.9733403916825</v>
      </c>
      <c r="G87" s="10">
        <v>2762.7567534799055</v>
      </c>
      <c r="H87" s="29">
        <v>-1367.3190669912537</v>
      </c>
      <c r="I87" s="25">
        <v>2255.9768690476412</v>
      </c>
      <c r="J87" s="11">
        <v>3502.9546078661333</v>
      </c>
      <c r="K87" s="11">
        <v>1122.3707999999999</v>
      </c>
      <c r="L87" s="36">
        <v>2635.1832159683918</v>
      </c>
    </row>
    <row r="88" spans="1:24">
      <c r="A88" s="88" t="s">
        <v>172</v>
      </c>
      <c r="B88" s="37">
        <v>8892.1661497389523</v>
      </c>
      <c r="C88" s="113">
        <v>2.6360395011275697E-2</v>
      </c>
      <c r="D88" s="20">
        <v>2390.1102434520353</v>
      </c>
      <c r="E88" s="38">
        <v>1029.1702213287274</v>
      </c>
      <c r="F88" s="28">
        <v>6847.9150082735778</v>
      </c>
      <c r="G88" s="10">
        <v>2802.0360535175487</v>
      </c>
      <c r="H88" s="29">
        <v>-757.78491205217324</v>
      </c>
      <c r="I88" s="169">
        <v>2583.6156656740845</v>
      </c>
      <c r="J88" s="10">
        <v>3274.1649865526801</v>
      </c>
      <c r="K88" s="10">
        <v>1310.0797100000002</v>
      </c>
      <c r="L88" s="29">
        <v>2565.6749582358366</v>
      </c>
    </row>
    <row r="89" spans="1:24" ht="15.75" thickBot="1">
      <c r="A89" s="118" t="s">
        <v>173</v>
      </c>
      <c r="B89" s="190">
        <v>9454.7553098933695</v>
      </c>
      <c r="C89" s="120">
        <v>2.80083979652768E-2</v>
      </c>
      <c r="D89" s="161">
        <v>2536.4836022737381</v>
      </c>
      <c r="E89" s="191">
        <v>1018.235489155005</v>
      </c>
      <c r="F89" s="123">
        <v>7795.6398794599691</v>
      </c>
      <c r="G89" s="124">
        <v>3592.9568983467834</v>
      </c>
      <c r="H89" s="125">
        <v>-1933.8414679133839</v>
      </c>
      <c r="I89" s="126">
        <v>2859.5658603401876</v>
      </c>
      <c r="J89" s="124">
        <v>3410.0989278101888</v>
      </c>
      <c r="K89" s="124">
        <v>1328.7568799999999</v>
      </c>
      <c r="L89" s="125">
        <v>2657.2869529158229</v>
      </c>
      <c r="X89" s="62"/>
    </row>
    <row r="90" spans="1:24">
      <c r="A90" s="136" t="s">
        <v>177</v>
      </c>
      <c r="B90" s="137">
        <v>8301.1604734516422</v>
      </c>
      <c r="C90" s="138">
        <v>5.2915432826585944E-2</v>
      </c>
      <c r="D90" s="167">
        <v>2226.7040450610207</v>
      </c>
      <c r="E90" s="140">
        <v>855.48579200755933</v>
      </c>
      <c r="F90" s="141">
        <v>7198.6855514650942</v>
      </c>
      <c r="G90" s="142">
        <v>2340.2864630479244</v>
      </c>
      <c r="H90" s="143">
        <v>-1237.8115410613746</v>
      </c>
      <c r="I90" s="144">
        <v>2667.0014026595913</v>
      </c>
      <c r="J90" s="145">
        <v>2909.4361870559687</v>
      </c>
      <c r="K90" s="145">
        <v>1310.2</v>
      </c>
      <c r="L90" s="146">
        <v>2070.0380238929401</v>
      </c>
    </row>
    <row r="91" spans="1:24">
      <c r="A91" s="88" t="s">
        <v>176</v>
      </c>
      <c r="B91" s="37">
        <v>9145.6156444591761</v>
      </c>
      <c r="C91" s="113">
        <v>4.7703043182356596E-2</v>
      </c>
      <c r="D91" s="20">
        <v>2453.22077741053</v>
      </c>
      <c r="E91" s="38">
        <v>1014.2517146012162</v>
      </c>
      <c r="F91" s="28">
        <v>7193.3387374261674</v>
      </c>
      <c r="G91" s="10">
        <v>2878.5041292419774</v>
      </c>
      <c r="H91" s="29">
        <v>-926.22722220896776</v>
      </c>
      <c r="I91" s="25">
        <v>2481.5953552198362</v>
      </c>
      <c r="J91" s="11">
        <v>3861.2451854863903</v>
      </c>
      <c r="K91" s="11">
        <v>1300</v>
      </c>
      <c r="L91" s="36">
        <v>2822.4847124672406</v>
      </c>
    </row>
    <row r="92" spans="1:24">
      <c r="A92" s="88" t="s">
        <v>175</v>
      </c>
      <c r="B92" s="37">
        <v>9872.4997460998329</v>
      </c>
      <c r="C92" s="113">
        <v>4.0319298738059076E-2</v>
      </c>
      <c r="D92" s="20">
        <v>2648.2002353538114</v>
      </c>
      <c r="E92" s="38">
        <v>1093.9865805874931</v>
      </c>
      <c r="F92" s="28">
        <v>7174.9207742967374</v>
      </c>
      <c r="G92" s="10">
        <v>3013.8204631283556</v>
      </c>
      <c r="H92" s="29">
        <v>-316.24149132525963</v>
      </c>
      <c r="I92" s="169">
        <v>2816.7556837368029</v>
      </c>
      <c r="J92" s="10">
        <v>3711.3975568127062</v>
      </c>
      <c r="K92" s="10">
        <v>1500.1999999999998</v>
      </c>
      <c r="L92" s="29">
        <v>2834.4757295889053</v>
      </c>
    </row>
    <row r="93" spans="1:24" ht="15.75" thickBot="1">
      <c r="A93" s="118" t="s">
        <v>174</v>
      </c>
      <c r="B93" s="190">
        <v>10527.342078584781</v>
      </c>
      <c r="C93" s="120">
        <v>5.2822049748348261E-2</v>
      </c>
      <c r="D93" s="161">
        <v>2823.8552025460226</v>
      </c>
      <c r="E93" s="191">
        <v>1088.8950491321948</v>
      </c>
      <c r="F93" s="123">
        <v>8549.920779643111</v>
      </c>
      <c r="G93" s="124">
        <v>4032.2770526036325</v>
      </c>
      <c r="H93" s="125">
        <v>-2054.8557536619619</v>
      </c>
      <c r="I93" s="126">
        <v>3060.7350391811406</v>
      </c>
      <c r="J93" s="124">
        <v>3950.881083397318</v>
      </c>
      <c r="K93" s="124">
        <v>1534.6999999999998</v>
      </c>
      <c r="L93" s="125">
        <v>3075.5279599171777</v>
      </c>
    </row>
    <row r="94" spans="1:24">
      <c r="A94" s="136" t="s">
        <v>181</v>
      </c>
      <c r="B94" s="137">
        <v>9075.6478288826911</v>
      </c>
      <c r="C94" s="138">
        <v>5.1662633122925856E-2</v>
      </c>
      <c r="D94" s="167">
        <v>2433.4105075296789</v>
      </c>
      <c r="E94" s="140">
        <v>979.08773231996236</v>
      </c>
      <c r="F94" s="141">
        <v>7712.5190026863638</v>
      </c>
      <c r="G94" s="142">
        <v>2842.3664118767792</v>
      </c>
      <c r="H94" s="143">
        <v>-1479.2375856804529</v>
      </c>
      <c r="I94" s="144">
        <v>2855.2144193652907</v>
      </c>
      <c r="J94" s="145">
        <v>3390.4537617192964</v>
      </c>
      <c r="K94" s="145">
        <v>1389.0064420199999</v>
      </c>
      <c r="L94" s="146">
        <v>2447.5304812572263</v>
      </c>
    </row>
    <row r="95" spans="1:24">
      <c r="A95" s="88" t="s">
        <v>182</v>
      </c>
      <c r="B95" s="37">
        <v>10165.03934056781</v>
      </c>
      <c r="C95" s="113">
        <v>5.5E-2</v>
      </c>
      <c r="D95" s="20">
        <v>2725.5038986936424</v>
      </c>
      <c r="E95" s="38">
        <v>1114.2682850702022</v>
      </c>
      <c r="F95" s="28">
        <v>7657.0630199823363</v>
      </c>
      <c r="G95" s="10">
        <v>3637.9428221050739</v>
      </c>
      <c r="H95" s="29">
        <v>-1129.9665015196015</v>
      </c>
      <c r="I95" s="25">
        <v>2556.6530200866009</v>
      </c>
      <c r="J95" s="11">
        <v>4483.5152676545586</v>
      </c>
      <c r="K95" s="11">
        <v>1455.1</v>
      </c>
      <c r="L95" s="36">
        <v>3319.0083062790486</v>
      </c>
      <c r="M95" s="88" t="s">
        <v>182</v>
      </c>
      <c r="N95" s="37">
        <v>10169.4</v>
      </c>
      <c r="O95" s="113">
        <v>1.0549999999999999</v>
      </c>
      <c r="P95" s="20">
        <v>-497.2</v>
      </c>
      <c r="Q95" s="38">
        <v>-2109</v>
      </c>
      <c r="R95" s="28">
        <f>[4]mSp_gam!$CA$10</f>
        <v>7657.0630199823363</v>
      </c>
      <c r="S95" s="10">
        <f>[4]mSp_gam!$CA$16</f>
        <v>3637.9428221050739</v>
      </c>
      <c r="T95" s="29">
        <f>[4]mSp_gam!$CA$27</f>
        <v>-1129.9665015196015</v>
      </c>
      <c r="U95" s="25">
        <f>'[4]Sem_form '!$CA$8</f>
        <v>2556.6530200866009</v>
      </c>
      <c r="V95" s="11">
        <f>'[4]Sem_form '!$CA$17</f>
        <v>4483.5152676545586</v>
      </c>
      <c r="W95" s="11">
        <f>'[4]Sem_form '!$CA$12</f>
        <v>1455.1</v>
      </c>
    </row>
    <row r="96" spans="1:24">
      <c r="A96" s="88" t="s">
        <v>183</v>
      </c>
      <c r="B96" s="37">
        <v>10586.841105402054</v>
      </c>
      <c r="C96" s="113">
        <v>3.7343888429382875E-2</v>
      </c>
      <c r="D96" s="20">
        <v>2838.5996099855356</v>
      </c>
      <c r="E96" s="38">
        <v>1122.1911576056816</v>
      </c>
      <c r="F96" s="28">
        <v>7328.2528025713837</v>
      </c>
      <c r="G96" s="10">
        <v>3396.3040157397645</v>
      </c>
      <c r="H96" s="29">
        <v>-137.71571290909196</v>
      </c>
      <c r="I96" s="25">
        <v>2965.3089521394672</v>
      </c>
      <c r="J96" s="11">
        <v>3976.1125062251053</v>
      </c>
      <c r="K96" s="11">
        <v>1598.1999999999998</v>
      </c>
      <c r="L96" s="36">
        <v>3019.3777116204365</v>
      </c>
    </row>
    <row r="98" spans="6:6">
      <c r="F98" s="62"/>
    </row>
  </sheetData>
  <mergeCells count="6">
    <mergeCell ref="A4:A5"/>
    <mergeCell ref="B2:G2"/>
    <mergeCell ref="M4:W4"/>
    <mergeCell ref="F4:H4"/>
    <mergeCell ref="I4:L4"/>
    <mergeCell ref="B4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H23"/>
  <sheetViews>
    <sheetView zoomScaleNormal="100" workbookViewId="0">
      <selection activeCell="F23" sqref="F23"/>
    </sheetView>
  </sheetViews>
  <sheetFormatPr defaultRowHeight="15"/>
  <cols>
    <col min="2" max="2" width="13.42578125" customWidth="1"/>
    <col min="3" max="3" width="11.85546875" customWidth="1"/>
    <col min="4" max="5" width="14" customWidth="1"/>
    <col min="6" max="7" width="11.42578125" customWidth="1"/>
    <col min="8" max="8" width="17.5703125" customWidth="1"/>
    <col min="9" max="9" width="7" customWidth="1"/>
    <col min="21" max="21" width="10.85546875" customWidth="1"/>
  </cols>
  <sheetData>
    <row r="3" spans="1:8" ht="20.25">
      <c r="A3" s="4"/>
      <c r="B3" s="64" t="s">
        <v>149</v>
      </c>
    </row>
    <row r="4" spans="1:8" ht="23.25" customHeight="1">
      <c r="B4" s="68"/>
      <c r="C4" s="195" t="s">
        <v>22</v>
      </c>
      <c r="D4" s="195"/>
      <c r="E4" s="195"/>
      <c r="F4" s="128" t="s">
        <v>25</v>
      </c>
      <c r="G4" s="128"/>
      <c r="H4" s="128"/>
    </row>
    <row r="5" spans="1:8" ht="27.75" customHeight="1">
      <c r="B5" s="68"/>
      <c r="C5" s="61" t="s">
        <v>19</v>
      </c>
      <c r="D5" s="61" t="s">
        <v>20</v>
      </c>
      <c r="E5" s="61" t="s">
        <v>21</v>
      </c>
      <c r="F5" s="61" t="s">
        <v>19</v>
      </c>
      <c r="G5" s="61" t="s">
        <v>23</v>
      </c>
      <c r="H5" s="61" t="s">
        <v>24</v>
      </c>
    </row>
    <row r="6" spans="1:8" ht="20.25" customHeight="1">
      <c r="B6" s="129">
        <v>2000</v>
      </c>
      <c r="C6" s="130">
        <v>0.10345919654174636</v>
      </c>
      <c r="D6" s="110">
        <v>9.6593173271832727E-2</v>
      </c>
      <c r="E6" s="110">
        <v>0.1098392894280377</v>
      </c>
      <c r="F6" s="130">
        <v>0.10345919654174636</v>
      </c>
      <c r="G6" s="110">
        <v>0.18418987240688339</v>
      </c>
      <c r="H6" s="110">
        <v>3.8955260525187788E-2</v>
      </c>
    </row>
    <row r="7" spans="1:8" ht="20.25" customHeight="1">
      <c r="B7" s="129">
        <v>2001</v>
      </c>
      <c r="C7" s="130">
        <v>0.1114775015993739</v>
      </c>
      <c r="D7" s="110">
        <v>0.10657497950792451</v>
      </c>
      <c r="E7" s="110">
        <v>0.11604854825122037</v>
      </c>
      <c r="F7" s="130">
        <v>0.1114775015993739</v>
      </c>
      <c r="G7" s="110">
        <v>0.22252676468231669</v>
      </c>
      <c r="H7" s="110">
        <v>2.7488884569713646E-2</v>
      </c>
    </row>
    <row r="8" spans="1:8" ht="20.25" customHeight="1">
      <c r="B8" s="129">
        <v>2002</v>
      </c>
      <c r="C8" s="130">
        <v>0.12594073464290303</v>
      </c>
      <c r="D8" s="110">
        <v>0.11010384268753945</v>
      </c>
      <c r="E8" s="110">
        <v>0.14013683665846119</v>
      </c>
      <c r="F8" s="130">
        <v>0.12594073464290303</v>
      </c>
      <c r="G8" s="110">
        <v>0.24229649569661998</v>
      </c>
      <c r="H8" s="110">
        <v>3.8562116823256373E-2</v>
      </c>
    </row>
    <row r="9" spans="1:8" ht="20.25" customHeight="1">
      <c r="B9" s="129">
        <v>2003</v>
      </c>
      <c r="C9" s="130">
        <v>0.11501127987155262</v>
      </c>
      <c r="D9" s="110">
        <v>0.11531332301285663</v>
      </c>
      <c r="E9" s="110">
        <v>0.11474086092683736</v>
      </c>
      <c r="F9" s="130">
        <v>0.11501127987155262</v>
      </c>
      <c r="G9" s="110">
        <v>0.22070646710768677</v>
      </c>
      <c r="H9" s="110">
        <v>4.0761329424501606E-2</v>
      </c>
    </row>
    <row r="10" spans="1:8" ht="20.25" customHeight="1">
      <c r="B10" s="129">
        <v>2004</v>
      </c>
      <c r="C10" s="130">
        <v>0.12623746289201621</v>
      </c>
      <c r="D10" s="110">
        <v>0.11781608036430333</v>
      </c>
      <c r="E10" s="110">
        <v>0.13388432040382622</v>
      </c>
      <c r="F10" s="130">
        <v>0.12623746289201621</v>
      </c>
      <c r="G10" s="110">
        <v>0.24257701620193481</v>
      </c>
      <c r="H10" s="110">
        <v>4.2346668618824607E-2</v>
      </c>
    </row>
    <row r="11" spans="1:8" ht="20.25" customHeight="1">
      <c r="B11" s="129">
        <v>2005</v>
      </c>
      <c r="C11" s="130">
        <v>0.15115242824447578</v>
      </c>
      <c r="D11" s="110">
        <v>0.1392472404456748</v>
      </c>
      <c r="E11" s="110">
        <v>0.16164454254527599</v>
      </c>
      <c r="F11" s="130">
        <v>0.15115242824447239</v>
      </c>
      <c r="G11" s="110">
        <v>0.25891805810277507</v>
      </c>
      <c r="H11" s="110">
        <v>4.8599663339632206E-2</v>
      </c>
    </row>
    <row r="12" spans="1:8" ht="20.25" customHeight="1">
      <c r="B12" s="129">
        <v>2006</v>
      </c>
      <c r="C12" s="130">
        <v>0.15371587503452305</v>
      </c>
      <c r="D12" s="110">
        <v>0.13292184450055095</v>
      </c>
      <c r="E12" s="110">
        <v>0.17162359306964542</v>
      </c>
      <c r="F12" s="130">
        <v>0.153715875034516</v>
      </c>
      <c r="G12" s="110">
        <v>0.26433822085177144</v>
      </c>
      <c r="H12" s="110">
        <v>5.0030346367831859E-2</v>
      </c>
    </row>
    <row r="13" spans="1:8" ht="20.25" customHeight="1">
      <c r="B13" s="129">
        <v>2007</v>
      </c>
      <c r="C13" s="131">
        <v>0.17362325265584599</v>
      </c>
      <c r="D13" s="111">
        <v>0.16523411035314711</v>
      </c>
      <c r="E13" s="111">
        <v>0.18118766360239427</v>
      </c>
      <c r="F13" s="130">
        <v>0.17362325265584139</v>
      </c>
      <c r="G13" s="110">
        <v>0.28174081103458887</v>
      </c>
      <c r="H13" s="110">
        <v>6.8036959568520086E-2</v>
      </c>
    </row>
    <row r="14" spans="1:8" ht="20.25" customHeight="1">
      <c r="B14" s="129">
        <v>2008</v>
      </c>
      <c r="C14" s="131">
        <v>0.17865471085616122</v>
      </c>
      <c r="D14" s="111">
        <v>0.17586457101792308</v>
      </c>
      <c r="E14" s="111">
        <v>0.18106313565584931</v>
      </c>
      <c r="F14" s="130">
        <v>0.17865471085616239</v>
      </c>
      <c r="G14" s="110">
        <v>0.28754945069286142</v>
      </c>
      <c r="H14" s="110">
        <v>7.0491514166342584E-2</v>
      </c>
    </row>
    <row r="15" spans="1:8" ht="20.25" customHeight="1">
      <c r="B15" s="132">
        <v>2009</v>
      </c>
      <c r="C15" s="131">
        <v>0.18296265718784469</v>
      </c>
      <c r="D15" s="111">
        <v>0.16922053903331485</v>
      </c>
      <c r="E15" s="111">
        <v>0.19474708197661317</v>
      </c>
      <c r="F15" s="130">
        <v>0.18296265718783325</v>
      </c>
      <c r="G15" s="110">
        <v>0.28755371178516204</v>
      </c>
      <c r="H15" s="110">
        <v>7.5942051599346611E-2</v>
      </c>
    </row>
    <row r="16" spans="1:8" ht="20.25" customHeight="1">
      <c r="B16" s="132">
        <v>2010</v>
      </c>
      <c r="C16" s="130">
        <v>0.17405866841210649</v>
      </c>
      <c r="D16" s="110">
        <v>0.15468634525722955</v>
      </c>
      <c r="E16" s="110">
        <v>0.19100655834248081</v>
      </c>
      <c r="F16" s="130">
        <v>0.17405866841211629</v>
      </c>
      <c r="G16" s="110">
        <v>0.26907808935537925</v>
      </c>
      <c r="H16" s="110">
        <v>7.624660090363071E-2</v>
      </c>
    </row>
    <row r="17" spans="2:8" ht="20.25" customHeight="1">
      <c r="B17" s="132">
        <v>2011</v>
      </c>
      <c r="C17" s="130">
        <v>0.17340680702813427</v>
      </c>
      <c r="D17" s="110">
        <v>0.15292980807030884</v>
      </c>
      <c r="E17" s="110">
        <v>0.19132996245364167</v>
      </c>
      <c r="F17" s="130">
        <v>0.17340680702813391</v>
      </c>
      <c r="G17" s="110">
        <v>0.27419866951739541</v>
      </c>
      <c r="H17" s="110">
        <v>6.9283141267553111E-2</v>
      </c>
    </row>
    <row r="18" spans="2:8" ht="20.25" customHeight="1">
      <c r="B18" s="132">
        <v>2012</v>
      </c>
      <c r="C18" s="130">
        <v>0.1721503314548446</v>
      </c>
      <c r="D18" s="110">
        <v>0.1614384057180088</v>
      </c>
      <c r="E18" s="110">
        <v>0.18153794740514756</v>
      </c>
      <c r="F18" s="130">
        <v>0.17215033145484121</v>
      </c>
      <c r="G18" s="110">
        <v>0.26782069373143208</v>
      </c>
      <c r="H18" s="110">
        <v>7.1881403353415432E-2</v>
      </c>
    </row>
    <row r="19" spans="2:8" ht="20.25" customHeight="1">
      <c r="B19" s="132">
        <v>2013</v>
      </c>
      <c r="C19" s="130">
        <v>0.16942982182193089</v>
      </c>
      <c r="D19" s="110">
        <v>0.14572532394093596</v>
      </c>
      <c r="E19" s="110">
        <v>0.18956062062514398</v>
      </c>
      <c r="F19" s="130">
        <v>0.16942982182193375</v>
      </c>
      <c r="G19" s="110">
        <v>0.26826176815094238</v>
      </c>
      <c r="H19" s="110">
        <v>6.7268591706483485E-2</v>
      </c>
    </row>
    <row r="20" spans="2:8">
      <c r="B20" s="132">
        <v>2014</v>
      </c>
      <c r="C20" s="130">
        <v>0.14621597730233146</v>
      </c>
      <c r="D20" s="110">
        <v>0.12330545788151857</v>
      </c>
      <c r="E20" s="110">
        <v>0.1658160241782955</v>
      </c>
      <c r="F20" s="130">
        <v>0.14621597730233157</v>
      </c>
      <c r="G20" s="110">
        <v>0.2343069063219369</v>
      </c>
      <c r="H20" s="110">
        <v>5.6723064825176292E-2</v>
      </c>
    </row>
    <row r="21" spans="2:8">
      <c r="B21" s="132">
        <v>2015</v>
      </c>
      <c r="C21" s="130">
        <v>0.1408115650136012</v>
      </c>
      <c r="D21" s="110">
        <v>0.12385676351374295</v>
      </c>
      <c r="E21" s="110">
        <v>0.15557797317718805</v>
      </c>
      <c r="F21" s="130">
        <v>0.14081156501359474</v>
      </c>
      <c r="G21" s="110">
        <v>0.22701584093803975</v>
      </c>
      <c r="H21" s="110">
        <v>4.9335365416166115E-2</v>
      </c>
    </row>
    <row r="22" spans="2:8">
      <c r="B22" s="132">
        <v>2016</v>
      </c>
      <c r="C22" s="130">
        <v>0.139730583386975</v>
      </c>
      <c r="D22" s="110">
        <v>0.10853346505682959</v>
      </c>
      <c r="E22" s="110">
        <v>0.16603903868527051</v>
      </c>
      <c r="F22" s="130">
        <v>0.13973058338697533</v>
      </c>
      <c r="G22" s="110">
        <v>0.22273365341572615</v>
      </c>
      <c r="H22" s="110">
        <v>5.1693004711465165E-2</v>
      </c>
    </row>
    <row r="23" spans="2:8">
      <c r="B23" s="132">
        <v>2017</v>
      </c>
      <c r="C23" s="130">
        <v>0.13938857151214301</v>
      </c>
      <c r="D23" s="110">
        <v>0.12739847446303099</v>
      </c>
      <c r="E23" s="110">
        <v>0.15012235599586962</v>
      </c>
      <c r="F23" s="130">
        <v>0.13938857151214631</v>
      </c>
      <c r="G23" s="110">
        <v>0.22775119534278701</v>
      </c>
      <c r="H23" s="110">
        <v>5.0617288730529217E-2</v>
      </c>
    </row>
  </sheetData>
  <mergeCells count="1">
    <mergeCell ref="C4:E4"/>
  </mergeCells>
  <pageMargins left="0.7" right="0.7" top="0.75" bottom="0.75" header="0.3" footer="0.3"/>
  <pageSetup scale="85" orientation="landscape" r:id="rId1"/>
  <colBreaks count="2" manualBreakCount="2">
    <brk id="8" max="22" man="1"/>
    <brk id="21" max="10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N171"/>
  <sheetViews>
    <sheetView workbookViewId="0">
      <pane xSplit="2" ySplit="4" topLeftCell="C145" activePane="bottomRight" state="frozen"/>
      <selection pane="topRight" activeCell="C1" sqref="C1"/>
      <selection pane="bottomLeft" activeCell="A4" sqref="A4"/>
      <selection pane="bottomRight" activeCell="C124" sqref="C124:E171"/>
    </sheetView>
  </sheetViews>
  <sheetFormatPr defaultRowHeight="15"/>
  <cols>
    <col min="2" max="2" width="8" style="64" customWidth="1"/>
    <col min="3" max="3" width="20.140625" customWidth="1"/>
    <col min="4" max="4" width="18.140625" customWidth="1"/>
    <col min="5" max="5" width="19.28515625" style="12" customWidth="1"/>
    <col min="6" max="6" width="13" customWidth="1"/>
    <col min="7" max="7" width="21.85546875" customWidth="1"/>
    <col min="8" max="8" width="14.28515625" customWidth="1"/>
    <col min="9" max="9" width="13.85546875" customWidth="1"/>
    <col min="10" max="10" width="16.7109375" customWidth="1"/>
    <col min="11" max="11" width="13.28515625" customWidth="1"/>
    <col min="12" max="12" width="12.140625" customWidth="1"/>
    <col min="13" max="13" width="12" customWidth="1"/>
  </cols>
  <sheetData>
    <row r="1" spans="1:14" ht="15.75">
      <c r="B1" s="5"/>
    </row>
    <row r="2" spans="1:14" ht="15.75">
      <c r="B2" s="5"/>
      <c r="C2" s="64" t="s">
        <v>37</v>
      </c>
    </row>
    <row r="3" spans="1:14">
      <c r="G3" s="17"/>
      <c r="H3" s="17"/>
      <c r="I3" s="17"/>
      <c r="J3" s="17"/>
      <c r="K3" s="17"/>
      <c r="L3" s="17"/>
      <c r="M3" s="17"/>
      <c r="N3" s="17"/>
    </row>
    <row r="4" spans="1:14" ht="54.75" customHeight="1">
      <c r="A4" s="2"/>
      <c r="B4" s="97"/>
      <c r="C4" s="61" t="s">
        <v>37</v>
      </c>
      <c r="D4" s="103" t="s">
        <v>124</v>
      </c>
      <c r="E4" s="103" t="s">
        <v>125</v>
      </c>
      <c r="G4" s="17"/>
      <c r="H4" s="17"/>
      <c r="I4" s="17"/>
      <c r="J4" s="17"/>
      <c r="K4" s="17"/>
      <c r="L4" s="17"/>
      <c r="M4" s="17"/>
      <c r="N4" s="17"/>
    </row>
    <row r="5" spans="1:14" s="17" customFormat="1">
      <c r="A5" s="212">
        <v>2005</v>
      </c>
      <c r="B5" s="101" t="s">
        <v>26</v>
      </c>
      <c r="C5" s="50">
        <v>71.489425170011174</v>
      </c>
      <c r="D5" s="50">
        <v>666873.5</v>
      </c>
      <c r="E5" s="102">
        <v>796.98577385607143</v>
      </c>
      <c r="J5" s="100"/>
    </row>
    <row r="6" spans="1:14" s="17" customFormat="1">
      <c r="A6" s="212"/>
      <c r="B6" s="98" t="s">
        <v>27</v>
      </c>
      <c r="C6" s="20">
        <v>74.856141343156679</v>
      </c>
      <c r="D6" s="20">
        <v>641799.5</v>
      </c>
      <c r="E6" s="99">
        <v>767.01963890893819</v>
      </c>
    </row>
    <row r="7" spans="1:14" s="17" customFormat="1">
      <c r="A7" s="212"/>
      <c r="B7" s="98" t="s">
        <v>28</v>
      </c>
      <c r="C7" s="20">
        <v>85.901740041155307</v>
      </c>
      <c r="D7" s="20">
        <v>791121.4</v>
      </c>
      <c r="E7" s="99">
        <v>945.47541804120078</v>
      </c>
    </row>
    <row r="8" spans="1:14" s="17" customFormat="1">
      <c r="A8" s="212"/>
      <c r="B8" s="98" t="s">
        <v>29</v>
      </c>
      <c r="C8" s="20">
        <v>85.663795685900226</v>
      </c>
      <c r="D8" s="20">
        <v>798275.6</v>
      </c>
      <c r="E8" s="99">
        <v>919.09318131236989</v>
      </c>
    </row>
    <row r="9" spans="1:14" s="17" customFormat="1">
      <c r="A9" s="212"/>
      <c r="B9" s="98" t="s">
        <v>30</v>
      </c>
      <c r="C9" s="20">
        <v>76.651712509035178</v>
      </c>
      <c r="D9" s="20">
        <v>780595.29999999993</v>
      </c>
      <c r="E9" s="99">
        <v>898.73699959573321</v>
      </c>
      <c r="J9" s="100"/>
    </row>
    <row r="10" spans="1:14" s="17" customFormat="1">
      <c r="A10" s="212"/>
      <c r="B10" s="98" t="s">
        <v>31</v>
      </c>
      <c r="C10" s="20">
        <v>79.102536203719978</v>
      </c>
      <c r="D10" s="20">
        <v>873245.40000000014</v>
      </c>
      <c r="E10" s="99">
        <v>1005.4095261741597</v>
      </c>
    </row>
    <row r="11" spans="1:14" s="17" customFormat="1">
      <c r="A11" s="212"/>
      <c r="B11" s="98" t="s">
        <v>32</v>
      </c>
      <c r="C11" s="20">
        <v>61.667177516921981</v>
      </c>
      <c r="D11" s="20">
        <v>897711.00000000012</v>
      </c>
      <c r="E11" s="99">
        <v>943.94918895546198</v>
      </c>
    </row>
    <row r="12" spans="1:14" s="17" customFormat="1">
      <c r="A12" s="212"/>
      <c r="B12" s="98" t="s">
        <v>33</v>
      </c>
      <c r="C12" s="20">
        <v>59.089733307086476</v>
      </c>
      <c r="D12" s="20">
        <v>977888.00000000012</v>
      </c>
      <c r="E12" s="99">
        <v>1028.2558468029008</v>
      </c>
    </row>
    <row r="13" spans="1:14" s="17" customFormat="1">
      <c r="A13" s="212"/>
      <c r="B13" s="98" t="s">
        <v>115</v>
      </c>
      <c r="C13" s="20">
        <v>46.816743844848929</v>
      </c>
      <c r="D13" s="20">
        <v>1008699.3000000002</v>
      </c>
      <c r="E13" s="99">
        <v>1060.6541371721437</v>
      </c>
      <c r="J13" s="100"/>
    </row>
    <row r="14" spans="1:14" s="17" customFormat="1">
      <c r="A14" s="212"/>
      <c r="B14" s="98" t="s">
        <v>34</v>
      </c>
      <c r="C14" s="20">
        <v>58.812917018413998</v>
      </c>
      <c r="D14" s="20">
        <v>1018314.3000000002</v>
      </c>
      <c r="E14" s="99">
        <v>982.08193624901708</v>
      </c>
    </row>
    <row r="15" spans="1:14" s="17" customFormat="1">
      <c r="A15" s="212"/>
      <c r="B15" s="98" t="s">
        <v>35</v>
      </c>
      <c r="C15" s="20">
        <v>72.249605125389252</v>
      </c>
      <c r="D15" s="20">
        <v>1118015</v>
      </c>
      <c r="E15" s="99">
        <v>1078.2352127977035</v>
      </c>
    </row>
    <row r="16" spans="1:14" s="17" customFormat="1">
      <c r="A16" s="213"/>
      <c r="B16" s="98" t="s">
        <v>36</v>
      </c>
      <c r="C16" s="20">
        <v>61.228023037874038</v>
      </c>
      <c r="D16" s="20">
        <v>1239134.8999999999</v>
      </c>
      <c r="E16" s="99">
        <v>1195.0455786251177</v>
      </c>
    </row>
    <row r="17" spans="1:10" s="17" customFormat="1">
      <c r="A17" s="211">
        <v>2006</v>
      </c>
      <c r="B17" s="98" t="s">
        <v>26</v>
      </c>
      <c r="C17" s="20">
        <v>40.329177872565026</v>
      </c>
      <c r="D17" s="20">
        <v>935818.1</v>
      </c>
      <c r="E17" s="99">
        <v>911.27294813748722</v>
      </c>
      <c r="J17" s="100"/>
    </row>
    <row r="18" spans="1:10" s="17" customFormat="1">
      <c r="A18" s="212"/>
      <c r="B18" s="98" t="s">
        <v>27</v>
      </c>
      <c r="C18" s="20">
        <v>34.03997665937726</v>
      </c>
      <c r="D18" s="20">
        <v>860267.89999999991</v>
      </c>
      <c r="E18" s="99">
        <v>837.70432033858401</v>
      </c>
    </row>
    <row r="19" spans="1:10" s="17" customFormat="1">
      <c r="A19" s="212"/>
      <c r="B19" s="98" t="s">
        <v>28</v>
      </c>
      <c r="C19" s="20">
        <v>40.978666485320701</v>
      </c>
      <c r="D19" s="20">
        <v>1115312.3999999999</v>
      </c>
      <c r="E19" s="99">
        <v>1086.0593729083637</v>
      </c>
    </row>
    <row r="20" spans="1:10" s="17" customFormat="1">
      <c r="A20" s="212"/>
      <c r="B20" s="98" t="s">
        <v>29</v>
      </c>
      <c r="C20" s="20">
        <v>44.407683261269653</v>
      </c>
      <c r="D20" s="20">
        <v>1152771.3</v>
      </c>
      <c r="E20" s="99">
        <v>1065.7865224545408</v>
      </c>
    </row>
    <row r="21" spans="1:10" s="17" customFormat="1">
      <c r="A21" s="212"/>
      <c r="B21" s="98" t="s">
        <v>30</v>
      </c>
      <c r="C21" s="20">
        <v>52.174846556211662</v>
      </c>
      <c r="D21" s="20">
        <v>1187869.7000000002</v>
      </c>
      <c r="E21" s="99">
        <v>1098.236499028141</v>
      </c>
      <c r="J21" s="100"/>
    </row>
    <row r="22" spans="1:10" s="17" customFormat="1">
      <c r="A22" s="212"/>
      <c r="B22" s="98" t="s">
        <v>31</v>
      </c>
      <c r="C22" s="20">
        <v>47.693924296652455</v>
      </c>
      <c r="D22" s="20">
        <v>1289730.4000000001</v>
      </c>
      <c r="E22" s="99">
        <v>1192.411086153779</v>
      </c>
    </row>
    <row r="23" spans="1:10" s="17" customFormat="1">
      <c r="A23" s="212"/>
      <c r="B23" s="98" t="s">
        <v>32</v>
      </c>
      <c r="C23" s="20">
        <v>48.043891631048297</v>
      </c>
      <c r="D23" s="20">
        <v>1329006.3</v>
      </c>
      <c r="E23" s="99">
        <v>1151.443775532588</v>
      </c>
    </row>
    <row r="24" spans="1:10" s="17" customFormat="1">
      <c r="A24" s="212"/>
      <c r="B24" s="98" t="s">
        <v>33</v>
      </c>
      <c r="C24" s="20">
        <v>45.985736607873292</v>
      </c>
      <c r="D24" s="20">
        <v>1427577</v>
      </c>
      <c r="E24" s="99">
        <v>1236.8448898575464</v>
      </c>
    </row>
    <row r="25" spans="1:10" s="17" customFormat="1">
      <c r="A25" s="212"/>
      <c r="B25" s="98" t="s">
        <v>115</v>
      </c>
      <c r="C25" s="20">
        <v>41.690402679966184</v>
      </c>
      <c r="D25" s="20">
        <v>1429230.1</v>
      </c>
      <c r="E25" s="99">
        <v>1238.2771266387663</v>
      </c>
      <c r="J25" s="100"/>
    </row>
    <row r="26" spans="1:10" s="17" customFormat="1">
      <c r="A26" s="212"/>
      <c r="B26" s="98" t="s">
        <v>34</v>
      </c>
      <c r="C26" s="20">
        <v>44.109907913499768</v>
      </c>
      <c r="D26" s="20">
        <v>1467491.8</v>
      </c>
      <c r="E26" s="99">
        <v>1283.3427123478471</v>
      </c>
    </row>
    <row r="27" spans="1:10" s="17" customFormat="1">
      <c r="A27" s="212"/>
      <c r="B27" s="98" t="s">
        <v>35</v>
      </c>
      <c r="C27" s="20">
        <v>25.011623278757455</v>
      </c>
      <c r="D27" s="20">
        <v>1397648.7</v>
      </c>
      <c r="E27" s="99">
        <v>1222.2639155921977</v>
      </c>
    </row>
    <row r="28" spans="1:10" s="17" customFormat="1">
      <c r="A28" s="213"/>
      <c r="B28" s="98" t="s">
        <v>36</v>
      </c>
      <c r="C28" s="20">
        <v>35.309537323176045</v>
      </c>
      <c r="D28" s="20">
        <v>1676667.7</v>
      </c>
      <c r="E28" s="99">
        <v>1466.270049225506</v>
      </c>
    </row>
    <row r="29" spans="1:10" s="17" customFormat="1">
      <c r="A29" s="211">
        <v>2007</v>
      </c>
      <c r="B29" s="98" t="s">
        <v>26</v>
      </c>
      <c r="C29" s="20">
        <v>39.059300092614166</v>
      </c>
      <c r="D29" s="20">
        <v>1333770.2</v>
      </c>
      <c r="E29" s="99">
        <v>1079.6569780530112</v>
      </c>
    </row>
    <row r="30" spans="1:10" s="17" customFormat="1">
      <c r="A30" s="212"/>
      <c r="B30" s="98" t="s">
        <v>27</v>
      </c>
      <c r="C30" s="20">
        <v>54.920903127967449</v>
      </c>
      <c r="D30" s="20">
        <v>1360283.5999999999</v>
      </c>
      <c r="E30" s="99">
        <v>1101.1189790198275</v>
      </c>
    </row>
    <row r="31" spans="1:10" s="17" customFormat="1">
      <c r="A31" s="212"/>
      <c r="B31" s="98" t="s">
        <v>28</v>
      </c>
      <c r="C31" s="20">
        <v>32.959249803014842</v>
      </c>
      <c r="D31" s="20">
        <v>1522966.6</v>
      </c>
      <c r="E31" s="99">
        <v>1232.8072084918897</v>
      </c>
    </row>
    <row r="32" spans="1:10" s="17" customFormat="1">
      <c r="A32" s="212"/>
      <c r="B32" s="98" t="s">
        <v>29</v>
      </c>
      <c r="C32" s="20">
        <v>30.823017540426264</v>
      </c>
      <c r="D32" s="20">
        <v>1545695.6</v>
      </c>
      <c r="E32" s="99">
        <v>1249.6968523669677</v>
      </c>
    </row>
    <row r="33" spans="1:5" s="17" customFormat="1">
      <c r="A33" s="212"/>
      <c r="B33" s="98" t="s">
        <v>30</v>
      </c>
      <c r="C33" s="20">
        <v>45.879047171587871</v>
      </c>
      <c r="D33" s="20">
        <v>1776568.4</v>
      </c>
      <c r="E33" s="99">
        <v>1436.3578038875314</v>
      </c>
    </row>
    <row r="34" spans="1:5" s="17" customFormat="1">
      <c r="A34" s="212"/>
      <c r="B34" s="98" t="s">
        <v>31</v>
      </c>
      <c r="C34" s="20">
        <v>29.814091379097505</v>
      </c>
      <c r="D34" s="20">
        <v>1727524.3</v>
      </c>
      <c r="E34" s="99">
        <v>1396.705586855167</v>
      </c>
    </row>
    <row r="35" spans="1:5" s="17" customFormat="1">
      <c r="A35" s="212"/>
      <c r="B35" s="98" t="s">
        <v>32</v>
      </c>
      <c r="C35" s="20">
        <v>40.499461891188901</v>
      </c>
      <c r="D35" s="20">
        <v>1943263.5</v>
      </c>
      <c r="E35" s="99">
        <v>1500.6863565104447</v>
      </c>
    </row>
    <row r="36" spans="1:5" s="17" customFormat="1">
      <c r="A36" s="212"/>
      <c r="B36" s="98" t="s">
        <v>33</v>
      </c>
      <c r="C36" s="20">
        <v>29.979678854450611</v>
      </c>
      <c r="D36" s="20">
        <v>1973069.7999999998</v>
      </c>
      <c r="E36" s="99">
        <v>1523.7042888433768</v>
      </c>
    </row>
    <row r="37" spans="1:5" s="17" customFormat="1">
      <c r="A37" s="212"/>
      <c r="B37" s="98" t="s">
        <v>115</v>
      </c>
      <c r="C37" s="20">
        <v>30.26879296762641</v>
      </c>
      <c r="D37" s="20">
        <v>1950948.7</v>
      </c>
      <c r="E37" s="99">
        <v>1506.6212566344134</v>
      </c>
    </row>
    <row r="38" spans="1:5" s="17" customFormat="1">
      <c r="A38" s="212"/>
      <c r="B38" s="98" t="s">
        <v>34</v>
      </c>
      <c r="C38" s="20">
        <v>49.934575443624283</v>
      </c>
      <c r="D38" s="20">
        <v>2233935.4</v>
      </c>
      <c r="E38" s="99">
        <v>1569.0218839276483</v>
      </c>
    </row>
    <row r="39" spans="1:5" s="17" customFormat="1">
      <c r="A39" s="212"/>
      <c r="B39" s="98" t="s">
        <v>35</v>
      </c>
      <c r="C39" s="20">
        <v>49.271658893969544</v>
      </c>
      <c r="D39" s="20">
        <v>2102562</v>
      </c>
      <c r="E39" s="99">
        <v>1476.750755780442</v>
      </c>
    </row>
    <row r="40" spans="1:5" s="17" customFormat="1">
      <c r="A40" s="213"/>
      <c r="B40" s="98" t="s">
        <v>36</v>
      </c>
      <c r="C40" s="20">
        <v>60.393642699743083</v>
      </c>
      <c r="D40" s="20">
        <v>2734576.2</v>
      </c>
      <c r="E40" s="99">
        <v>1920.650839351805</v>
      </c>
    </row>
    <row r="41" spans="1:5" s="17" customFormat="1">
      <c r="A41" s="211">
        <v>2008</v>
      </c>
      <c r="B41" s="98" t="s">
        <v>26</v>
      </c>
      <c r="C41" s="20">
        <v>38.157015747999594</v>
      </c>
      <c r="D41" s="20">
        <v>1842696.1</v>
      </c>
      <c r="E41" s="99">
        <v>1308.1653018340744</v>
      </c>
    </row>
    <row r="42" spans="1:5" s="17" customFormat="1">
      <c r="A42" s="212"/>
      <c r="B42" s="98" t="s">
        <v>27</v>
      </c>
      <c r="C42" s="20">
        <v>37.861332952236097</v>
      </c>
      <c r="D42" s="20">
        <v>1875303.8</v>
      </c>
      <c r="E42" s="99">
        <v>1331.314133436103</v>
      </c>
    </row>
    <row r="43" spans="1:5" s="17" customFormat="1">
      <c r="A43" s="212"/>
      <c r="B43" s="98" t="s">
        <v>28</v>
      </c>
      <c r="C43" s="20">
        <v>43.905131140528141</v>
      </c>
      <c r="D43" s="20">
        <v>2191625.2999999998</v>
      </c>
      <c r="E43" s="99">
        <v>1555.8768329089608</v>
      </c>
    </row>
    <row r="44" spans="1:5" s="17" customFormat="1">
      <c r="A44" s="212"/>
      <c r="B44" s="98" t="s">
        <v>29</v>
      </c>
      <c r="C44" s="20">
        <v>40.256209715929032</v>
      </c>
      <c r="D44" s="20">
        <v>2167932.6</v>
      </c>
      <c r="E44" s="99">
        <v>1538.8398617482617</v>
      </c>
    </row>
    <row r="45" spans="1:5" s="17" customFormat="1">
      <c r="A45" s="212"/>
      <c r="B45" s="98" t="s">
        <v>30</v>
      </c>
      <c r="C45" s="20">
        <v>33.754825950021683</v>
      </c>
      <c r="D45" s="20">
        <v>2376244.5</v>
      </c>
      <c r="E45" s="99">
        <v>1686.7036170128474</v>
      </c>
    </row>
    <row r="46" spans="1:5" s="17" customFormat="1">
      <c r="A46" s="212"/>
      <c r="B46" s="98" t="s">
        <v>31</v>
      </c>
      <c r="C46" s="20">
        <v>40.194679852093429</v>
      </c>
      <c r="D46" s="20">
        <v>2421895.9</v>
      </c>
      <c r="E46" s="99">
        <v>1719.1078504583959</v>
      </c>
    </row>
    <row r="47" spans="1:5" s="17" customFormat="1">
      <c r="A47" s="212"/>
      <c r="B47" s="98" t="s">
        <v>32</v>
      </c>
      <c r="C47" s="20">
        <v>29.496921363389447</v>
      </c>
      <c r="D47" s="20">
        <v>2516465.2999999998</v>
      </c>
      <c r="E47" s="99">
        <v>1679.9788732639706</v>
      </c>
    </row>
    <row r="48" spans="1:5" s="17" customFormat="1">
      <c r="A48" s="212"/>
      <c r="B48" s="98" t="s">
        <v>33</v>
      </c>
      <c r="C48" s="20">
        <v>-3.58043050941194</v>
      </c>
      <c r="D48" s="20">
        <v>1902422.7999999998</v>
      </c>
      <c r="E48" s="99">
        <v>1270.0473604844412</v>
      </c>
    </row>
    <row r="49" spans="1:5" s="17" customFormat="1">
      <c r="A49" s="212"/>
      <c r="B49" s="98" t="s">
        <v>115</v>
      </c>
      <c r="C49" s="20">
        <v>38.27644684259667</v>
      </c>
      <c r="D49" s="20">
        <v>2697699.5</v>
      </c>
      <c r="E49" s="99">
        <v>1800.9698629322556</v>
      </c>
    </row>
    <row r="50" spans="1:5" s="17" customFormat="1">
      <c r="A50" s="212"/>
      <c r="B50" s="98" t="s">
        <v>34</v>
      </c>
      <c r="C50" s="20">
        <v>3.1210218682593336</v>
      </c>
      <c r="D50" s="20">
        <v>2303653.2000000002</v>
      </c>
      <c r="E50" s="99">
        <v>1522.8655240682951</v>
      </c>
    </row>
    <row r="51" spans="1:5" s="17" customFormat="1">
      <c r="A51" s="212"/>
      <c r="B51" s="98" t="s">
        <v>35</v>
      </c>
      <c r="C51" s="20">
        <v>5.0837543161068766</v>
      </c>
      <c r="D51" s="20">
        <v>2209449</v>
      </c>
      <c r="E51" s="99">
        <v>1460.5903828263606</v>
      </c>
    </row>
    <row r="52" spans="1:5" s="17" customFormat="1">
      <c r="A52" s="213"/>
      <c r="B52" s="98" t="s">
        <v>36</v>
      </c>
      <c r="C52" s="20">
        <v>-2.2232693899911737</v>
      </c>
      <c r="D52" s="20">
        <v>2673774.9</v>
      </c>
      <c r="E52" s="99">
        <v>1767.540189786012</v>
      </c>
    </row>
    <row r="53" spans="1:5" s="17" customFormat="1">
      <c r="A53" s="211">
        <v>2009</v>
      </c>
      <c r="B53" s="98" t="s">
        <v>26</v>
      </c>
      <c r="C53" s="20">
        <v>-8.6975225430564507</v>
      </c>
      <c r="D53" s="20">
        <v>1682426.9</v>
      </c>
      <c r="E53" s="99">
        <v>1281.4762849836438</v>
      </c>
    </row>
    <row r="54" spans="1:5" s="17" customFormat="1">
      <c r="A54" s="212"/>
      <c r="B54" s="98" t="s">
        <v>27</v>
      </c>
      <c r="C54" s="20">
        <v>-11.151210683707816</v>
      </c>
      <c r="D54" s="20">
        <v>1666185</v>
      </c>
      <c r="E54" s="99">
        <v>1269.1051028103941</v>
      </c>
    </row>
    <row r="55" spans="1:5" s="17" customFormat="1">
      <c r="A55" s="212"/>
      <c r="B55" s="98" t="s">
        <v>28</v>
      </c>
      <c r="C55" s="20">
        <v>-14.910827602617317</v>
      </c>
      <c r="D55" s="20">
        <v>1864835.8</v>
      </c>
      <c r="E55" s="99">
        <v>1420.4140774784935</v>
      </c>
    </row>
    <row r="56" spans="1:5" s="17" customFormat="1">
      <c r="A56" s="212"/>
      <c r="B56" s="98" t="s">
        <v>29</v>
      </c>
      <c r="C56" s="20">
        <v>-17.059241873179829</v>
      </c>
      <c r="D56" s="20">
        <v>1798100</v>
      </c>
      <c r="E56" s="99">
        <v>1354.7057623920023</v>
      </c>
    </row>
    <row r="57" spans="1:5" s="17" customFormat="1">
      <c r="A57" s="212"/>
      <c r="B57" s="98" t="s">
        <v>30</v>
      </c>
      <c r="C57" s="20">
        <v>-21.846741780990968</v>
      </c>
      <c r="D57" s="20">
        <v>1857112.2000000002</v>
      </c>
      <c r="E57" s="99">
        <v>1399.1661190970965</v>
      </c>
    </row>
    <row r="58" spans="1:5" s="17" customFormat="1">
      <c r="A58" s="212"/>
      <c r="B58" s="98" t="s">
        <v>31</v>
      </c>
      <c r="C58" s="20">
        <v>-16.626189424574349</v>
      </c>
      <c r="D58" s="20">
        <v>2019227</v>
      </c>
      <c r="E58" s="99">
        <v>1521.3049621697992</v>
      </c>
    </row>
    <row r="59" spans="1:5" s="17" customFormat="1">
      <c r="A59" s="212"/>
      <c r="B59" s="98" t="s">
        <v>32</v>
      </c>
      <c r="C59" s="20">
        <v>-14.493538655705819</v>
      </c>
      <c r="D59" s="20">
        <v>2151740.6</v>
      </c>
      <c r="E59" s="99">
        <v>1487.4236288195516</v>
      </c>
    </row>
    <row r="60" spans="1:5" s="17" customFormat="1">
      <c r="A60" s="212"/>
      <c r="B60" s="98" t="s">
        <v>33</v>
      </c>
      <c r="C60" s="20">
        <v>18.97255336865426</v>
      </c>
      <c r="D60" s="20">
        <v>2263361.2999999998</v>
      </c>
      <c r="E60" s="99">
        <v>1564.58314639587</v>
      </c>
    </row>
    <row r="61" spans="1:5" s="17" customFormat="1">
      <c r="A61" s="212"/>
      <c r="B61" s="98" t="s">
        <v>115</v>
      </c>
      <c r="C61" s="20">
        <v>-17.502861234173778</v>
      </c>
      <c r="D61" s="20">
        <v>2225524.9000000004</v>
      </c>
      <c r="E61" s="99">
        <v>1538.4281556923124</v>
      </c>
    </row>
    <row r="62" spans="1:5" s="17" customFormat="1" ht="13.5" customHeight="1">
      <c r="A62" s="212"/>
      <c r="B62" s="98" t="s">
        <v>34</v>
      </c>
      <c r="C62" s="20">
        <v>1.9217301492373053</v>
      </c>
      <c r="D62" s="20">
        <v>2347923.2999999998</v>
      </c>
      <c r="E62" s="99">
        <v>1642.484510230003</v>
      </c>
    </row>
    <row r="63" spans="1:5" s="17" customFormat="1">
      <c r="A63" s="212"/>
      <c r="B63" s="98" t="s">
        <v>35</v>
      </c>
      <c r="C63" s="20">
        <v>1.3529977809402709</v>
      </c>
      <c r="D63" s="20">
        <v>2239343.0999999996</v>
      </c>
      <c r="E63" s="99">
        <v>1566.5274733805984</v>
      </c>
    </row>
    <row r="64" spans="1:5" s="17" customFormat="1">
      <c r="A64" s="213"/>
      <c r="B64" s="98" t="s">
        <v>36</v>
      </c>
      <c r="C64" s="20">
        <v>3.7372104982655685</v>
      </c>
      <c r="D64" s="20">
        <v>2773699.6</v>
      </c>
      <c r="E64" s="99">
        <v>1940.3353717010928</v>
      </c>
    </row>
    <row r="65" spans="1:5" s="17" customFormat="1">
      <c r="A65" s="211">
        <v>2010</v>
      </c>
      <c r="B65" s="98" t="s">
        <v>26</v>
      </c>
      <c r="C65" s="20">
        <v>12.562713712825953</v>
      </c>
      <c r="D65" s="20">
        <v>1893726.6999999997</v>
      </c>
      <c r="E65" s="99">
        <v>1305.501321945668</v>
      </c>
    </row>
    <row r="66" spans="1:5" s="17" customFormat="1">
      <c r="A66" s="212"/>
      <c r="B66" s="98" t="s">
        <v>27</v>
      </c>
      <c r="C66" s="20">
        <v>20.605468216642691</v>
      </c>
      <c r="D66" s="20">
        <v>2009526.2999999998</v>
      </c>
      <c r="E66" s="99">
        <v>1385.3314953707879</v>
      </c>
    </row>
    <row r="67" spans="1:5" s="17" customFormat="1">
      <c r="A67" s="212"/>
      <c r="B67" s="98" t="s">
        <v>28</v>
      </c>
      <c r="C67" s="20">
        <v>27.002969698139665</v>
      </c>
      <c r="D67" s="20">
        <v>2368512.0999999996</v>
      </c>
      <c r="E67" s="99">
        <v>1632.8098862387642</v>
      </c>
    </row>
    <row r="68" spans="1:5" s="17" customFormat="1">
      <c r="A68" s="212"/>
      <c r="B68" s="98" t="s">
        <v>29</v>
      </c>
      <c r="C68" s="20">
        <v>28.877388848083484</v>
      </c>
      <c r="D68" s="20">
        <v>2317271.5</v>
      </c>
      <c r="E68" s="99">
        <v>1554.5763046742145</v>
      </c>
    </row>
    <row r="69" spans="1:5" s="17" customFormat="1">
      <c r="A69" s="212"/>
      <c r="B69" s="98" t="s">
        <v>30</v>
      </c>
      <c r="C69" s="20">
        <v>40.939711514515125</v>
      </c>
      <c r="D69" s="20">
        <v>2617397.2000000002</v>
      </c>
      <c r="E69" s="99">
        <v>1755.9201272015976</v>
      </c>
    </row>
    <row r="70" spans="1:5" s="17" customFormat="1">
      <c r="A70" s="212"/>
      <c r="B70" s="98" t="s">
        <v>31</v>
      </c>
      <c r="C70" s="20">
        <v>30.057097595124162</v>
      </c>
      <c r="D70" s="20">
        <v>2626147.9000000004</v>
      </c>
      <c r="E70" s="99">
        <v>1761.7906654053913</v>
      </c>
    </row>
    <row r="71" spans="1:5" s="17" customFormat="1">
      <c r="A71" s="212"/>
      <c r="B71" s="98" t="s">
        <v>32</v>
      </c>
      <c r="C71" s="20">
        <v>28.829734401999957</v>
      </c>
      <c r="D71" s="20">
        <v>2773086.5</v>
      </c>
      <c r="E71" s="99">
        <v>1768.6993148499782</v>
      </c>
    </row>
    <row r="72" spans="1:5" s="17" customFormat="1">
      <c r="A72" s="212"/>
      <c r="B72" s="98" t="s">
        <v>33</v>
      </c>
      <c r="C72" s="20">
        <v>20.516014877166526</v>
      </c>
      <c r="D72" s="20">
        <v>2726289.8</v>
      </c>
      <c r="E72" s="99">
        <v>1738.8519620078509</v>
      </c>
    </row>
    <row r="73" spans="1:5" s="17" customFormat="1">
      <c r="A73" s="212"/>
      <c r="B73" s="98" t="s">
        <v>115</v>
      </c>
      <c r="C73" s="20">
        <v>30.626649021091623</v>
      </c>
      <c r="D73" s="20">
        <v>2908229.7</v>
      </c>
      <c r="E73" s="99">
        <v>1854.8948537365704</v>
      </c>
    </row>
    <row r="74" spans="1:5" s="17" customFormat="1">
      <c r="A74" s="212"/>
      <c r="B74" s="98" t="s">
        <v>34</v>
      </c>
      <c r="C74" s="20">
        <v>24.719325371488907</v>
      </c>
      <c r="D74" s="20">
        <v>2930037.1999999997</v>
      </c>
      <c r="E74" s="99">
        <v>1822.1383002643011</v>
      </c>
    </row>
    <row r="75" spans="1:5" s="17" customFormat="1">
      <c r="A75" s="212"/>
      <c r="B75" s="98" t="s">
        <v>35</v>
      </c>
      <c r="C75" s="20">
        <v>33.749513417573212</v>
      </c>
      <c r="D75" s="20">
        <v>2995018.8</v>
      </c>
      <c r="E75" s="99">
        <v>1862.5492077341632</v>
      </c>
    </row>
    <row r="76" spans="1:5" s="17" customFormat="1">
      <c r="A76" s="213"/>
      <c r="B76" s="98" t="s">
        <v>36</v>
      </c>
      <c r="C76" s="20">
        <v>33.340654481833582</v>
      </c>
      <c r="D76" s="20">
        <v>3698932.7</v>
      </c>
      <c r="E76" s="99">
        <v>2300.3008094129464</v>
      </c>
    </row>
    <row r="77" spans="1:5" s="17" customFormat="1">
      <c r="A77" s="211">
        <v>2011</v>
      </c>
      <c r="B77" s="98" t="s">
        <v>26</v>
      </c>
      <c r="C77" s="20">
        <v>38.606207587595975</v>
      </c>
      <c r="D77" s="20">
        <v>2625257</v>
      </c>
      <c r="E77" s="99">
        <v>1668.7763818928427</v>
      </c>
    </row>
    <row r="78" spans="1:5" s="17" customFormat="1">
      <c r="A78" s="212"/>
      <c r="B78" s="98" t="s">
        <v>27</v>
      </c>
      <c r="C78" s="20">
        <v>25.775088167011432</v>
      </c>
      <c r="D78" s="20">
        <v>2527923.1999999997</v>
      </c>
      <c r="E78" s="99">
        <v>1606.9049740269147</v>
      </c>
    </row>
    <row r="79" spans="1:5" s="17" customFormat="1">
      <c r="A79" s="212"/>
      <c r="B79" s="98" t="s">
        <v>28</v>
      </c>
      <c r="C79" s="20">
        <v>26.092541660349085</v>
      </c>
      <c r="D79" s="20">
        <v>2986406.5999999996</v>
      </c>
      <c r="E79" s="99">
        <v>1898.3454956253445</v>
      </c>
    </row>
    <row r="80" spans="1:5" s="17" customFormat="1">
      <c r="A80" s="212"/>
      <c r="B80" s="98" t="s">
        <v>29</v>
      </c>
      <c r="C80" s="20">
        <v>29.377836922111072</v>
      </c>
      <c r="D80" s="20">
        <v>2999549.4</v>
      </c>
      <c r="E80" s="99">
        <v>1920.8187254620873</v>
      </c>
    </row>
    <row r="81" spans="1:5" s="17" customFormat="1">
      <c r="A81" s="212"/>
      <c r="B81" s="98" t="s">
        <v>30</v>
      </c>
      <c r="C81" s="20">
        <v>18.200720636323922</v>
      </c>
      <c r="D81" s="20">
        <v>3094073.3000000003</v>
      </c>
      <c r="E81" s="99">
        <v>1981.3489094702941</v>
      </c>
    </row>
    <row r="82" spans="1:5" s="17" customFormat="1">
      <c r="A82" s="212"/>
      <c r="B82" s="98" t="s">
        <v>31</v>
      </c>
      <c r="C82" s="20">
        <v>17.597775052958767</v>
      </c>
      <c r="D82" s="20">
        <v>3088007.1999999997</v>
      </c>
      <c r="E82" s="99">
        <v>1977.4643665217677</v>
      </c>
    </row>
    <row r="83" spans="1:5" s="17" customFormat="1">
      <c r="A83" s="212"/>
      <c r="B83" s="98" t="s">
        <v>32</v>
      </c>
      <c r="C83" s="20">
        <v>20.58604189046811</v>
      </c>
      <c r="D83" s="20">
        <v>3344283.1</v>
      </c>
      <c r="E83" s="99">
        <v>2001.8222970418094</v>
      </c>
    </row>
    <row r="84" spans="1:5" s="17" customFormat="1">
      <c r="A84" s="212"/>
      <c r="B84" s="98" t="s">
        <v>33</v>
      </c>
      <c r="C84" s="20">
        <v>31.182647321422365</v>
      </c>
      <c r="D84" s="20">
        <v>3596374.6</v>
      </c>
      <c r="E84" s="99">
        <v>2152.7193265411111</v>
      </c>
    </row>
    <row r="85" spans="1:5" s="17" customFormat="1">
      <c r="A85" s="212"/>
      <c r="B85" s="98" t="s">
        <v>115</v>
      </c>
      <c r="C85" s="20">
        <v>22.764744566167465</v>
      </c>
      <c r="D85" s="20">
        <v>3571591.4000000004</v>
      </c>
      <c r="E85" s="99">
        <v>2137.8845889101831</v>
      </c>
    </row>
    <row r="86" spans="1:5" s="17" customFormat="1">
      <c r="A86" s="212"/>
      <c r="B86" s="98" t="s">
        <v>34</v>
      </c>
      <c r="C86" s="20">
        <v>26.406456875647336</v>
      </c>
      <c r="D86" s="20">
        <v>3702262.8000000007</v>
      </c>
      <c r="E86" s="99">
        <v>2304.9194307544512</v>
      </c>
    </row>
    <row r="87" spans="1:5" s="17" customFormat="1">
      <c r="A87" s="212"/>
      <c r="B87" s="98" t="s">
        <v>35</v>
      </c>
      <c r="C87" s="20">
        <v>19.144271972603349</v>
      </c>
      <c r="D87" s="20">
        <v>3585629.3</v>
      </c>
      <c r="E87" s="99">
        <v>2232.3068597541155</v>
      </c>
    </row>
    <row r="88" spans="1:5" s="17" customFormat="1">
      <c r="A88" s="213"/>
      <c r="B88" s="98" t="s">
        <v>36</v>
      </c>
      <c r="C88" s="20">
        <v>25.913145362951767</v>
      </c>
      <c r="D88" s="20">
        <v>4694093.5</v>
      </c>
      <c r="E88" s="99">
        <v>2922.4039195510827</v>
      </c>
    </row>
    <row r="89" spans="1:5" s="17" customFormat="1">
      <c r="A89" s="211">
        <v>2012</v>
      </c>
      <c r="B89" s="98" t="s">
        <v>26</v>
      </c>
      <c r="C89" s="20">
        <v>12.613636519486221</v>
      </c>
      <c r="D89" s="20">
        <v>2960613.8999999994</v>
      </c>
      <c r="E89" s="99">
        <v>1777.1625358334768</v>
      </c>
    </row>
    <row r="90" spans="1:5" s="17" customFormat="1">
      <c r="A90" s="212"/>
      <c r="B90" s="98" t="s">
        <v>27</v>
      </c>
      <c r="C90" s="20">
        <v>17.142691420499872</v>
      </c>
      <c r="D90" s="20">
        <v>2961221.7</v>
      </c>
      <c r="E90" s="99">
        <v>1777.5273788781176</v>
      </c>
    </row>
    <row r="91" spans="1:5" s="17" customFormat="1">
      <c r="A91" s="212"/>
      <c r="B91" s="98" t="s">
        <v>28</v>
      </c>
      <c r="C91" s="20">
        <v>17.959369497190281</v>
      </c>
      <c r="D91" s="20">
        <v>3523722.7</v>
      </c>
      <c r="E91" s="99">
        <v>2115.1788718907205</v>
      </c>
    </row>
    <row r="92" spans="1:5" s="17" customFormat="1">
      <c r="A92" s="212"/>
      <c r="B92" s="98" t="s">
        <v>29</v>
      </c>
      <c r="C92" s="20">
        <v>15.448373849591164</v>
      </c>
      <c r="D92" s="20">
        <v>3461358.4</v>
      </c>
      <c r="E92" s="99">
        <v>1767.6203067299052</v>
      </c>
    </row>
    <row r="93" spans="1:5" s="17" customFormat="1">
      <c r="A93" s="212"/>
      <c r="B93" s="98" t="s">
        <v>30</v>
      </c>
      <c r="C93" s="20">
        <v>23.678837549841276</v>
      </c>
      <c r="D93" s="20">
        <v>3832966</v>
      </c>
      <c r="E93" s="99">
        <v>1957.3900629895184</v>
      </c>
    </row>
    <row r="94" spans="1:5" s="17" customFormat="1">
      <c r="A94" s="212"/>
      <c r="B94" s="98" t="s">
        <v>31</v>
      </c>
      <c r="C94" s="20">
        <v>23.296735427986604</v>
      </c>
      <c r="D94" s="20">
        <v>3808426.5</v>
      </c>
      <c r="E94" s="99">
        <v>1944.8584168828918</v>
      </c>
    </row>
    <row r="95" spans="1:5" s="17" customFormat="1">
      <c r="A95" s="212"/>
      <c r="B95" s="98" t="s">
        <v>32</v>
      </c>
      <c r="C95" s="20">
        <v>19.35991441281945</v>
      </c>
      <c r="D95" s="20">
        <v>3992918.7</v>
      </c>
      <c r="E95" s="99">
        <v>2223.77944815928</v>
      </c>
    </row>
    <row r="96" spans="1:5" s="17" customFormat="1">
      <c r="A96" s="212"/>
      <c r="B96" s="98" t="s">
        <v>33</v>
      </c>
      <c r="C96" s="20">
        <v>13.361088337945958</v>
      </c>
      <c r="D96" s="20">
        <v>4058969.2</v>
      </c>
      <c r="E96" s="99">
        <v>2260.5650066632998</v>
      </c>
    </row>
    <row r="97" spans="1:5" s="17" customFormat="1">
      <c r="A97" s="212"/>
      <c r="B97" s="98" t="s">
        <v>115</v>
      </c>
      <c r="C97" s="20">
        <v>17.095447962119707</v>
      </c>
      <c r="D97" s="20">
        <v>4190272</v>
      </c>
      <c r="E97" s="99">
        <v>2333.6915814983367</v>
      </c>
    </row>
    <row r="98" spans="1:5" s="17" customFormat="1">
      <c r="A98" s="212"/>
      <c r="B98" s="98" t="s">
        <v>34</v>
      </c>
      <c r="C98" s="20">
        <v>6.0599261704082323</v>
      </c>
      <c r="D98" s="20">
        <v>3932085.5000000005</v>
      </c>
      <c r="E98" s="99">
        <v>2362.9877941653199</v>
      </c>
    </row>
    <row r="99" spans="1:5" s="17" customFormat="1">
      <c r="A99" s="212"/>
      <c r="B99" s="98" t="s">
        <v>35</v>
      </c>
      <c r="C99" s="20">
        <v>2.5343150933951932</v>
      </c>
      <c r="D99" s="20">
        <v>3661988.6999999997</v>
      </c>
      <c r="E99" s="99">
        <v>2200.673052625973</v>
      </c>
    </row>
    <row r="100" spans="1:5" s="17" customFormat="1">
      <c r="A100" s="213"/>
      <c r="B100" s="98" t="s">
        <v>36</v>
      </c>
      <c r="C100" s="20">
        <v>-6.2078926204957696</v>
      </c>
      <c r="D100" s="20">
        <v>4378083.1999999993</v>
      </c>
      <c r="E100" s="99">
        <v>2631.0102268733071</v>
      </c>
    </row>
    <row r="101" spans="1:5" s="17" customFormat="1">
      <c r="A101" s="211">
        <v>2013</v>
      </c>
      <c r="B101" s="98" t="s">
        <v>26</v>
      </c>
      <c r="C101" s="20">
        <v>5.2798201678125452</v>
      </c>
      <c r="D101" s="20">
        <v>3113404.2</v>
      </c>
      <c r="E101" s="99">
        <v>1868.7669600793618</v>
      </c>
    </row>
    <row r="102" spans="1:5" s="17" customFormat="1">
      <c r="A102" s="212"/>
      <c r="B102" s="98" t="s">
        <v>27</v>
      </c>
      <c r="C102" s="20">
        <v>1.7049666294383599</v>
      </c>
      <c r="D102" s="20">
        <v>3008077.6</v>
      </c>
      <c r="E102" s="99">
        <v>1805.5464922398514</v>
      </c>
    </row>
    <row r="103" spans="1:5" s="17" customFormat="1">
      <c r="A103" s="212"/>
      <c r="B103" s="98" t="s">
        <v>28</v>
      </c>
      <c r="C103" s="20">
        <v>-0.52577767140753906</v>
      </c>
      <c r="D103" s="20">
        <v>3502773.8000000003</v>
      </c>
      <c r="E103" s="99">
        <v>2102.4793202474748</v>
      </c>
    </row>
    <row r="104" spans="1:5" s="17" customFormat="1">
      <c r="A104" s="212"/>
      <c r="B104" s="98" t="s">
        <v>29</v>
      </c>
      <c r="C104" s="20">
        <v>6.3656777190228979</v>
      </c>
      <c r="D104" s="20">
        <v>3673460.6</v>
      </c>
      <c r="E104" s="99">
        <v>2178.4567740156031</v>
      </c>
    </row>
    <row r="105" spans="1:5" s="17" customFormat="1">
      <c r="A105" s="212"/>
      <c r="B105" s="98" t="s">
        <v>30</v>
      </c>
      <c r="C105" s="20">
        <v>-5.4520532286032903</v>
      </c>
      <c r="D105" s="20">
        <v>3619305.4</v>
      </c>
      <c r="E105" s="99">
        <v>2146.3413452321365</v>
      </c>
    </row>
    <row r="106" spans="1:5" s="17" customFormat="1">
      <c r="A106" s="212"/>
      <c r="B106" s="98" t="s">
        <v>31</v>
      </c>
      <c r="C106" s="20">
        <v>-1.7239257510433958</v>
      </c>
      <c r="D106" s="20">
        <v>3743033.8999999994</v>
      </c>
      <c r="E106" s="99">
        <v>2219.7155333107535</v>
      </c>
    </row>
    <row r="107" spans="1:5" s="17" customFormat="1">
      <c r="A107" s="212"/>
      <c r="B107" s="98" t="s">
        <v>32</v>
      </c>
      <c r="C107" s="20">
        <v>-2.2219451890963029</v>
      </c>
      <c r="D107" s="20">
        <v>3905538.4</v>
      </c>
      <c r="E107" s="99">
        <v>2214.7387671925503</v>
      </c>
    </row>
    <row r="108" spans="1:5" s="17" customFormat="1">
      <c r="A108" s="212"/>
      <c r="B108" s="98" t="s">
        <v>33</v>
      </c>
      <c r="C108" s="20">
        <v>-0.65143741956350709</v>
      </c>
      <c r="D108" s="20">
        <v>4034271</v>
      </c>
      <c r="E108" s="99">
        <v>2287.7399902304528</v>
      </c>
    </row>
    <row r="109" spans="1:5" s="17" customFormat="1">
      <c r="A109" s="212"/>
      <c r="B109" s="98" t="s">
        <v>115</v>
      </c>
      <c r="C109" s="20">
        <v>-1.6725701566771107</v>
      </c>
      <c r="D109" s="20">
        <v>4113239.5</v>
      </c>
      <c r="E109" s="99">
        <v>2332.521165173463</v>
      </c>
    </row>
    <row r="110" spans="1:5" s="17" customFormat="1">
      <c r="A110" s="212"/>
      <c r="B110" s="98" t="s">
        <v>34</v>
      </c>
      <c r="C110" s="20">
        <v>7.399484601075244</v>
      </c>
      <c r="D110" s="20">
        <v>4225203.3</v>
      </c>
      <c r="E110" s="99">
        <v>2347.7810388459625</v>
      </c>
    </row>
    <row r="111" spans="1:5" s="17" customFormat="1">
      <c r="A111" s="212"/>
      <c r="B111" s="98" t="s">
        <v>35</v>
      </c>
      <c r="C111" s="20">
        <v>17.477593303874372</v>
      </c>
      <c r="D111" s="20">
        <v>4327633.8999999994</v>
      </c>
      <c r="E111" s="99">
        <v>2404.6977369081869</v>
      </c>
    </row>
    <row r="112" spans="1:5" s="17" customFormat="1">
      <c r="A112" s="213"/>
      <c r="B112" s="98" t="s">
        <v>36</v>
      </c>
      <c r="C112" s="20">
        <v>20.950746423898494</v>
      </c>
      <c r="D112" s="20">
        <v>5288419.9000000004</v>
      </c>
      <c r="E112" s="99">
        <v>2938.569125579274</v>
      </c>
    </row>
    <row r="113" spans="1:5" s="17" customFormat="1">
      <c r="A113" s="211">
        <v>2014</v>
      </c>
      <c r="B113" s="98" t="s">
        <v>26</v>
      </c>
      <c r="C113" s="20">
        <v>16.26032687949737</v>
      </c>
      <c r="D113" s="20">
        <v>3619653.9</v>
      </c>
      <c r="E113" s="99">
        <v>2036.4198284868073</v>
      </c>
    </row>
    <row r="114" spans="1:5" s="17" customFormat="1">
      <c r="A114" s="212"/>
      <c r="B114" s="98" t="s">
        <v>27</v>
      </c>
      <c r="C114" s="20">
        <v>14.080564277996018</v>
      </c>
      <c r="D114" s="20">
        <v>3431631.9</v>
      </c>
      <c r="E114" s="99">
        <v>1930.6385191213603</v>
      </c>
    </row>
    <row r="115" spans="1:5" s="17" customFormat="1">
      <c r="A115" s="212"/>
      <c r="B115" s="98" t="s">
        <v>28</v>
      </c>
      <c r="C115" s="20">
        <v>18.749106779318737</v>
      </c>
      <c r="D115" s="20">
        <v>4159512.6000000006</v>
      </c>
      <c r="E115" s="99">
        <v>2340.1447125872214</v>
      </c>
    </row>
    <row r="116" spans="1:5" s="17" customFormat="1">
      <c r="A116" s="212"/>
      <c r="B116" s="98" t="s">
        <v>29</v>
      </c>
      <c r="C116" s="20">
        <v>5.5780644550808631</v>
      </c>
      <c r="D116" s="20">
        <v>3878368.6</v>
      </c>
      <c r="E116" s="99">
        <v>2262.9875727460039</v>
      </c>
    </row>
    <row r="117" spans="1:5" s="17" customFormat="1">
      <c r="A117" s="212"/>
      <c r="B117" s="98" t="s">
        <v>30</v>
      </c>
      <c r="C117" s="20">
        <v>15.095332933219737</v>
      </c>
      <c r="D117" s="20">
        <v>4165651.6</v>
      </c>
      <c r="E117" s="99">
        <v>2430.6142028866229</v>
      </c>
    </row>
    <row r="118" spans="1:5" s="17" customFormat="1">
      <c r="A118" s="212"/>
      <c r="B118" s="98" t="s">
        <v>31</v>
      </c>
      <c r="C118" s="20">
        <v>13.056892164401731</v>
      </c>
      <c r="D118" s="20">
        <v>4231757.8</v>
      </c>
      <c r="E118" s="99">
        <v>2469.1864801790553</v>
      </c>
    </row>
    <row r="119" spans="1:5" s="17" customFormat="1">
      <c r="A119" s="212"/>
      <c r="B119" s="98" t="s">
        <v>32</v>
      </c>
      <c r="C119" s="20">
        <v>15.484323493017001</v>
      </c>
      <c r="D119" s="20">
        <v>4510284.6000000006</v>
      </c>
      <c r="E119" s="99">
        <v>2527.5763630236761</v>
      </c>
    </row>
    <row r="120" spans="1:5" s="17" customFormat="1">
      <c r="A120" s="212"/>
      <c r="B120" s="98" t="s">
        <v>33</v>
      </c>
      <c r="C120" s="20">
        <v>10.591926025792489</v>
      </c>
      <c r="D120" s="20">
        <v>4461577.9999999991</v>
      </c>
      <c r="E120" s="99">
        <v>2500.28104536606</v>
      </c>
    </row>
    <row r="121" spans="1:5" s="17" customFormat="1">
      <c r="A121" s="212"/>
      <c r="B121" s="98" t="s">
        <v>115</v>
      </c>
      <c r="C121" s="20">
        <v>8.9892407189029626</v>
      </c>
      <c r="D121" s="20">
        <v>4482988.5000000009</v>
      </c>
      <c r="E121" s="99">
        <v>2512.2795506755751</v>
      </c>
    </row>
    <row r="122" spans="1:5" s="17" customFormat="1">
      <c r="A122" s="212"/>
      <c r="B122" s="98" t="s">
        <v>34</v>
      </c>
      <c r="C122" s="20">
        <v>17.952731410580867</v>
      </c>
      <c r="D122" s="20">
        <v>4983742.6999999993</v>
      </c>
      <c r="E122" s="99">
        <v>2675.6620380913032</v>
      </c>
    </row>
    <row r="123" spans="1:5" s="17" customFormat="1">
      <c r="A123" s="212"/>
      <c r="B123" s="98" t="s">
        <v>35</v>
      </c>
      <c r="C123" s="20">
        <v>1.8840040974815224</v>
      </c>
      <c r="D123" s="20">
        <v>4409166.6999999993</v>
      </c>
      <c r="E123" s="99">
        <v>2367.184798446016</v>
      </c>
    </row>
    <row r="124" spans="1:5" s="17" customFormat="1">
      <c r="A124" s="213"/>
      <c r="B124" s="98" t="s">
        <v>36</v>
      </c>
      <c r="C124" s="20">
        <v>10.380136418441339</v>
      </c>
      <c r="D124" s="20">
        <v>5837365.0999999996</v>
      </c>
      <c r="E124" s="99">
        <v>3133.953163462681</v>
      </c>
    </row>
    <row r="125" spans="1:5" s="12" customFormat="1">
      <c r="A125" s="214">
        <v>2015</v>
      </c>
      <c r="B125" s="163" t="s">
        <v>26</v>
      </c>
      <c r="C125" s="20">
        <v>7.4052390401367205</v>
      </c>
      <c r="D125" s="20">
        <v>3899696.7</v>
      </c>
      <c r="E125" s="99">
        <v>2143.9101894298096</v>
      </c>
    </row>
    <row r="126" spans="1:5">
      <c r="A126" s="215"/>
      <c r="B126" s="106" t="s">
        <v>27</v>
      </c>
      <c r="C126" s="20">
        <v>19.944316709872794</v>
      </c>
      <c r="D126" s="20">
        <v>4124350.0999999996</v>
      </c>
      <c r="E126" s="99">
        <v>2275.8623333847536</v>
      </c>
    </row>
    <row r="127" spans="1:5">
      <c r="A127" s="215"/>
      <c r="B127" s="106" t="s">
        <v>28</v>
      </c>
      <c r="C127" s="20">
        <v>8.4655923422073585</v>
      </c>
      <c r="D127" s="20">
        <v>4520404</v>
      </c>
      <c r="E127" s="99">
        <v>2472.7367554605357</v>
      </c>
    </row>
    <row r="128" spans="1:5">
      <c r="A128" s="215"/>
      <c r="B128" s="106" t="s">
        <v>29</v>
      </c>
      <c r="C128" s="20">
        <v>9.1318789969723184</v>
      </c>
      <c r="D128" s="20">
        <v>4238565.3</v>
      </c>
      <c r="E128" s="99">
        <v>2382.1713683805774</v>
      </c>
    </row>
    <row r="129" spans="1:5">
      <c r="A129" s="215"/>
      <c r="B129" s="106" t="s">
        <v>30</v>
      </c>
      <c r="C129" s="20">
        <v>13.407973963288029</v>
      </c>
      <c r="D129" s="20">
        <v>4737184.0999999996</v>
      </c>
      <c r="E129" s="99">
        <v>2668.0403816963094</v>
      </c>
    </row>
    <row r="130" spans="1:5">
      <c r="A130" s="215"/>
      <c r="B130" s="106" t="s">
        <v>31</v>
      </c>
      <c r="C130" s="20">
        <v>14.406982098356693</v>
      </c>
      <c r="D130" s="20">
        <v>4849254</v>
      </c>
      <c r="E130" s="99">
        <v>2724.459200878553</v>
      </c>
    </row>
    <row r="131" spans="1:5">
      <c r="A131" s="215"/>
      <c r="B131" s="106" t="s">
        <v>32</v>
      </c>
      <c r="C131" s="20">
        <v>13.472455323181691</v>
      </c>
      <c r="D131" s="20">
        <v>5134473.5999999996</v>
      </c>
      <c r="E131" s="99">
        <v>2732.6084436119818</v>
      </c>
    </row>
    <row r="132" spans="1:5">
      <c r="A132" s="215"/>
      <c r="B132" s="106" t="s">
        <v>33</v>
      </c>
      <c r="C132" s="20">
        <v>11.802765186311163</v>
      </c>
      <c r="D132" s="20">
        <v>4996846.6000000006</v>
      </c>
      <c r="E132" s="99">
        <v>2657.2274708100613</v>
      </c>
    </row>
    <row r="133" spans="1:5">
      <c r="A133" s="215"/>
      <c r="B133" s="106" t="s">
        <v>115</v>
      </c>
      <c r="C133" s="20">
        <v>13.112849160425696</v>
      </c>
      <c r="D133" s="20">
        <v>5101706.0999999996</v>
      </c>
      <c r="E133" s="99">
        <v>2759.3495795576282</v>
      </c>
    </row>
    <row r="134" spans="1:5">
      <c r="A134" s="215"/>
      <c r="B134" s="106" t="s">
        <v>34</v>
      </c>
      <c r="C134" s="20">
        <v>3.0486643431572986</v>
      </c>
      <c r="D134" s="20">
        <v>5118425.2</v>
      </c>
      <c r="E134" s="99">
        <v>2696.0553686440062</v>
      </c>
    </row>
    <row r="135" spans="1:5">
      <c r="A135" s="215"/>
      <c r="B135" s="106" t="s">
        <v>35</v>
      </c>
      <c r="C135" s="20">
        <v>22.285033498552224</v>
      </c>
      <c r="D135" s="20">
        <v>5410963.2999999998</v>
      </c>
      <c r="E135" s="99">
        <v>2850.1455202472603</v>
      </c>
    </row>
    <row r="136" spans="1:5">
      <c r="A136" s="216"/>
      <c r="B136" s="160" t="s">
        <v>36</v>
      </c>
      <c r="C136" s="20">
        <v>4.6135709342047306</v>
      </c>
      <c r="D136" s="20">
        <v>6149423.7999999998</v>
      </c>
      <c r="E136" s="162">
        <v>3239.1187527869361</v>
      </c>
    </row>
    <row r="137" spans="1:5">
      <c r="A137" s="208">
        <v>2016</v>
      </c>
      <c r="B137" s="163" t="s">
        <v>26</v>
      </c>
      <c r="C137" s="20">
        <v>3.2163014113379802</v>
      </c>
      <c r="D137" s="20">
        <v>4025122.7</v>
      </c>
      <c r="E137" s="162">
        <v>1807.7827840946156</v>
      </c>
    </row>
    <row r="138" spans="1:5">
      <c r="A138" s="209"/>
      <c r="B138" s="106" t="s">
        <v>27</v>
      </c>
      <c r="C138" s="20">
        <v>11.593615682625995</v>
      </c>
      <c r="D138" s="20">
        <v>4602511.4000000004</v>
      </c>
      <c r="E138" s="162">
        <v>2067.1024196403273</v>
      </c>
    </row>
    <row r="139" spans="1:5">
      <c r="A139" s="209"/>
      <c r="B139" s="106" t="s">
        <v>28</v>
      </c>
      <c r="C139" s="20">
        <v>5.4486523770884077</v>
      </c>
      <c r="D139" s="20">
        <v>4766705.0999999996</v>
      </c>
      <c r="E139" s="162">
        <v>2140.8458968557661</v>
      </c>
    </row>
    <row r="140" spans="1:5">
      <c r="A140" s="209"/>
      <c r="B140" s="106" t="s">
        <v>29</v>
      </c>
      <c r="C140" s="20">
        <v>11.283126863705519</v>
      </c>
      <c r="D140" s="20">
        <v>4716808</v>
      </c>
      <c r="E140" s="162">
        <v>2312.4215608841514</v>
      </c>
    </row>
    <row r="141" spans="1:5">
      <c r="A141" s="209"/>
      <c r="B141" s="98" t="s">
        <v>30</v>
      </c>
      <c r="C141" s="20">
        <v>0.60318533957757836</v>
      </c>
      <c r="D141" s="20">
        <v>4765758.0999999996</v>
      </c>
      <c r="E141" s="162">
        <v>2336.4194142306164</v>
      </c>
    </row>
    <row r="142" spans="1:5">
      <c r="A142" s="209"/>
      <c r="B142" s="98" t="s">
        <v>31</v>
      </c>
      <c r="C142" s="20">
        <v>4.9928875657987817</v>
      </c>
      <c r="D142" s="20">
        <v>5091371.8</v>
      </c>
      <c r="E142" s="162">
        <v>2496.0519751487764</v>
      </c>
    </row>
    <row r="143" spans="1:5">
      <c r="A143" s="209"/>
      <c r="B143" s="98" t="s">
        <v>32</v>
      </c>
      <c r="C143" s="20">
        <v>2.2092605559409293</v>
      </c>
      <c r="D143" s="20">
        <v>5247907.5</v>
      </c>
      <c r="E143" s="162">
        <v>2771.5438041015282</v>
      </c>
    </row>
    <row r="144" spans="1:5">
      <c r="A144" s="209"/>
      <c r="B144" s="98" t="s">
        <v>33</v>
      </c>
      <c r="C144" s="20">
        <v>11.947707179964254</v>
      </c>
      <c r="D144" s="20">
        <v>5593855.2000000002</v>
      </c>
      <c r="E144" s="162">
        <v>2954.2469490175117</v>
      </c>
    </row>
    <row r="145" spans="1:5">
      <c r="A145" s="209"/>
      <c r="B145" s="98" t="s">
        <v>115</v>
      </c>
      <c r="C145" s="20">
        <v>9.3605901759021322</v>
      </c>
      <c r="D145" s="20">
        <v>5579255.8999999994</v>
      </c>
      <c r="E145" s="162">
        <v>2946.5367141364241</v>
      </c>
    </row>
    <row r="146" spans="1:5">
      <c r="A146" s="209"/>
      <c r="B146" s="98" t="s">
        <v>34</v>
      </c>
      <c r="C146" s="20">
        <v>6.7735189331280736</v>
      </c>
      <c r="D146" s="20">
        <v>5465122.6999999993</v>
      </c>
      <c r="E146" s="162">
        <v>3094.984613006734</v>
      </c>
    </row>
    <row r="147" spans="1:5">
      <c r="A147" s="209"/>
      <c r="B147" s="98" t="s">
        <v>35</v>
      </c>
      <c r="C147" s="20">
        <v>5.7844395285401333</v>
      </c>
      <c r="D147" s="20">
        <v>5723957.1999999993</v>
      </c>
      <c r="E147" s="99">
        <v>3241.5666457971947</v>
      </c>
    </row>
    <row r="148" spans="1:5">
      <c r="A148" s="210"/>
      <c r="B148" s="98" t="s">
        <v>36</v>
      </c>
      <c r="C148" s="20">
        <v>13.489187393459517</v>
      </c>
      <c r="D148" s="20">
        <v>6978931.0999999996</v>
      </c>
      <c r="E148" s="99">
        <v>3952.2780284025762</v>
      </c>
    </row>
    <row r="149" spans="1:5">
      <c r="A149" s="208">
        <v>2017</v>
      </c>
      <c r="B149" s="163" t="s">
        <v>26</v>
      </c>
      <c r="C149" s="20">
        <v>22.634366576468651</v>
      </c>
      <c r="D149" s="20">
        <v>4947403.3</v>
      </c>
      <c r="E149" s="99">
        <v>3074.4137268151576</v>
      </c>
    </row>
    <row r="150" spans="1:5">
      <c r="A150" s="209"/>
      <c r="B150" s="163" t="s">
        <v>27</v>
      </c>
      <c r="C150" s="20">
        <v>16.509108470200857</v>
      </c>
      <c r="D150" s="20">
        <v>5375630.3000000007</v>
      </c>
      <c r="E150" s="99">
        <v>3340.5224079070908</v>
      </c>
    </row>
    <row r="151" spans="1:5">
      <c r="A151" s="209"/>
      <c r="B151" s="163" t="s">
        <v>28</v>
      </c>
      <c r="C151" s="20">
        <v>22.938439627081706</v>
      </c>
      <c r="D151" s="20">
        <v>5851886.2000000002</v>
      </c>
      <c r="E151" s="99">
        <v>3636.4771921949828</v>
      </c>
    </row>
    <row r="152" spans="1:5">
      <c r="A152" s="209"/>
      <c r="B152" s="163" t="s">
        <v>29</v>
      </c>
      <c r="C152" s="20">
        <v>11.011571362483735</v>
      </c>
      <c r="D152" s="20">
        <v>5239896.7</v>
      </c>
      <c r="E152" s="99">
        <v>3593.8618239948246</v>
      </c>
    </row>
    <row r="153" spans="1:5">
      <c r="A153" s="209"/>
      <c r="B153" s="163" t="s">
        <v>30</v>
      </c>
      <c r="C153" s="20">
        <v>19.424435661181505</v>
      </c>
      <c r="D153" s="20">
        <v>5691839.9000000004</v>
      </c>
      <c r="E153" s="99">
        <v>3903.8338532323587</v>
      </c>
    </row>
    <row r="154" spans="1:5">
      <c r="A154" s="209"/>
      <c r="B154" s="163" t="s">
        <v>31</v>
      </c>
      <c r="C154" s="20">
        <v>17.316534249430433</v>
      </c>
      <c r="D154" s="20">
        <v>5974996.2000000002</v>
      </c>
      <c r="E154" s="99">
        <v>4098.0408529225679</v>
      </c>
    </row>
    <row r="155" spans="1:5">
      <c r="A155" s="209"/>
      <c r="B155" s="163" t="s">
        <v>32</v>
      </c>
      <c r="C155" s="20">
        <v>16.888475335449883</v>
      </c>
      <c r="D155" s="20">
        <v>6184254.8000000007</v>
      </c>
      <c r="E155" s="99">
        <v>4553.4865262268277</v>
      </c>
    </row>
    <row r="156" spans="1:5">
      <c r="A156" s="209"/>
      <c r="B156" s="98" t="s">
        <v>33</v>
      </c>
      <c r="C156" s="20">
        <v>15.740849610208826</v>
      </c>
      <c r="D156" s="20">
        <v>6478115.7000000002</v>
      </c>
      <c r="E156" s="99">
        <v>4769.8572438005749</v>
      </c>
    </row>
    <row r="157" spans="1:5">
      <c r="A157" s="209"/>
      <c r="B157" s="98" t="s">
        <v>115</v>
      </c>
      <c r="C157" s="20">
        <v>16.255888804799781</v>
      </c>
      <c r="D157" s="20">
        <v>6481001.9000000004</v>
      </c>
      <c r="E157" s="99">
        <v>4771.9823620625193</v>
      </c>
    </row>
    <row r="158" spans="1:5">
      <c r="A158" s="209"/>
      <c r="B158" s="98" t="s">
        <v>34</v>
      </c>
      <c r="C158" s="20">
        <v>17.784954857135205</v>
      </c>
      <c r="D158" s="20">
        <v>6443464</v>
      </c>
      <c r="E158" s="99">
        <v>5059.0350869003887</v>
      </c>
    </row>
    <row r="159" spans="1:5">
      <c r="A159" s="209"/>
      <c r="B159" s="98" t="s">
        <v>35</v>
      </c>
      <c r="C159" s="20">
        <v>14.388445827384984</v>
      </c>
      <c r="D159" s="20">
        <v>6554104.5999999996</v>
      </c>
      <c r="E159" s="99">
        <v>5145.9036838904094</v>
      </c>
    </row>
    <row r="160" spans="1:5">
      <c r="A160" s="210"/>
      <c r="B160" s="98" t="s">
        <v>36</v>
      </c>
      <c r="C160" s="20">
        <v>12.605714412738294</v>
      </c>
      <c r="D160" s="20">
        <v>7872044.9000000004</v>
      </c>
      <c r="E160" s="99">
        <v>6180.6741458872521</v>
      </c>
    </row>
    <row r="161" spans="1:5">
      <c r="A161" s="208">
        <v>2018</v>
      </c>
      <c r="B161" s="163" t="s">
        <v>26</v>
      </c>
      <c r="C161" s="20">
        <v>13.454391316754013</v>
      </c>
      <c r="D161" s="20">
        <v>5613046.3000000007</v>
      </c>
      <c r="E161" s="99">
        <v>3799.3194377620057</v>
      </c>
    </row>
    <row r="162" spans="1:5">
      <c r="A162" s="209"/>
      <c r="B162" s="163" t="s">
        <v>27</v>
      </c>
      <c r="C162" s="20">
        <v>5.5122057035804346</v>
      </c>
      <c r="D162" s="20">
        <v>5671946.0999999996</v>
      </c>
      <c r="E162" s="99">
        <v>3839.1871215579313</v>
      </c>
    </row>
    <row r="163" spans="1:5">
      <c r="A163" s="209"/>
      <c r="B163" s="163" t="s">
        <v>28</v>
      </c>
      <c r="C163" s="20">
        <v>11.575096931994324</v>
      </c>
      <c r="D163" s="20">
        <v>6529247.6999999993</v>
      </c>
      <c r="E163" s="99">
        <v>4419.471419748108</v>
      </c>
    </row>
    <row r="164" spans="1:5">
      <c r="A164" s="209"/>
      <c r="B164" s="163" t="s">
        <v>29</v>
      </c>
      <c r="C164" s="20">
        <v>16.981489348826287</v>
      </c>
      <c r="D164" s="20">
        <v>6129709.2000000002</v>
      </c>
      <c r="E164" s="99">
        <v>4647.0621967599245</v>
      </c>
    </row>
    <row r="165" spans="1:5">
      <c r="A165" s="209"/>
      <c r="B165" s="163" t="s">
        <v>30</v>
      </c>
      <c r="C165" s="20">
        <v>19.058280258374765</v>
      </c>
      <c r="D165" s="20">
        <v>6776606.6999999993</v>
      </c>
      <c r="E165" s="99">
        <v>5137.488874330289</v>
      </c>
    </row>
    <row r="166" spans="1:5">
      <c r="A166" s="209"/>
      <c r="B166" s="163" t="s">
        <v>31</v>
      </c>
      <c r="C166" s="20">
        <v>11.371332754989865</v>
      </c>
      <c r="D166" s="20">
        <v>6654432.9000000004</v>
      </c>
      <c r="E166" s="99">
        <v>5044.8663323972223</v>
      </c>
    </row>
    <row r="167" spans="1:5">
      <c r="A167" s="209"/>
      <c r="B167" s="163" t="s">
        <v>32</v>
      </c>
      <c r="C167" s="20">
        <v>14.652130762788104</v>
      </c>
      <c r="D167" s="20">
        <v>7090379.9000000004</v>
      </c>
      <c r="E167" s="99"/>
    </row>
    <row r="168" spans="1:5">
      <c r="A168" s="209"/>
      <c r="B168" s="163" t="s">
        <v>33</v>
      </c>
      <c r="C168" s="20">
        <v>7.3334812467149817</v>
      </c>
      <c r="D168" s="20">
        <v>6953187.0999999996</v>
      </c>
      <c r="E168" s="99"/>
    </row>
    <row r="169" spans="1:5">
      <c r="A169" s="209"/>
      <c r="B169" s="163" t="s">
        <v>115</v>
      </c>
      <c r="C169" s="20">
        <v>7.9228213156363978</v>
      </c>
      <c r="D169" s="20">
        <v>6994480.1000000006</v>
      </c>
      <c r="E169" s="99"/>
    </row>
    <row r="170" spans="1:5">
      <c r="A170" s="209"/>
      <c r="B170" s="163" t="s">
        <v>34</v>
      </c>
      <c r="C170" s="20">
        <v>7.9228213156363978</v>
      </c>
      <c r="D170" s="20">
        <v>7609051.2999999998</v>
      </c>
      <c r="E170" s="99"/>
    </row>
    <row r="171" spans="1:5">
      <c r="A171" s="210"/>
      <c r="B171" s="163" t="s">
        <v>35</v>
      </c>
      <c r="C171" s="20">
        <v>7.9228213156363978</v>
      </c>
      <c r="D171" s="20">
        <v>7000150.3000000007</v>
      </c>
      <c r="E171" s="99"/>
    </row>
  </sheetData>
  <mergeCells count="14">
    <mergeCell ref="A161:A171"/>
    <mergeCell ref="A149:A160"/>
    <mergeCell ref="A137:A148"/>
    <mergeCell ref="A65:A76"/>
    <mergeCell ref="A5:A16"/>
    <mergeCell ref="A17:A28"/>
    <mergeCell ref="A29:A40"/>
    <mergeCell ref="A41:A52"/>
    <mergeCell ref="A53:A64"/>
    <mergeCell ref="A77:A88"/>
    <mergeCell ref="A89:A100"/>
    <mergeCell ref="A101:A112"/>
    <mergeCell ref="A113:A124"/>
    <mergeCell ref="A125:A13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J173"/>
  <sheetViews>
    <sheetView workbookViewId="0">
      <pane xSplit="2" ySplit="4" topLeftCell="C155" activePane="bottomRight" state="frozen"/>
      <selection pane="topRight" activeCell="C1" sqref="C1"/>
      <selection pane="bottomLeft" activeCell="A4" sqref="A4"/>
      <selection pane="bottomRight" activeCell="D155" sqref="D155:J173"/>
    </sheetView>
  </sheetViews>
  <sheetFormatPr defaultRowHeight="15"/>
  <cols>
    <col min="1" max="1" width="9.140625" style="64"/>
    <col min="2" max="2" width="9.140625" style="184"/>
    <col min="3" max="3" width="9.7109375" customWidth="1"/>
    <col min="4" max="4" width="12.85546875" style="64" customWidth="1"/>
    <col min="5" max="5" width="15.42578125" customWidth="1"/>
    <col min="6" max="6" width="14.140625" customWidth="1"/>
    <col min="7" max="7" width="14.28515625" customWidth="1"/>
    <col min="8" max="8" width="20.42578125" customWidth="1"/>
    <col min="9" max="9" width="16.42578125" customWidth="1"/>
    <col min="10" max="10" width="18" customWidth="1"/>
  </cols>
  <sheetData>
    <row r="2" spans="1:10">
      <c r="C2" s="64" t="s">
        <v>120</v>
      </c>
    </row>
    <row r="3" spans="1:10">
      <c r="C3" s="64"/>
    </row>
    <row r="4" spans="1:10" ht="51" customHeight="1">
      <c r="B4" s="106"/>
      <c r="C4" s="63" t="s">
        <v>122</v>
      </c>
      <c r="D4" s="63" t="s">
        <v>120</v>
      </c>
      <c r="E4" s="63" t="s">
        <v>116</v>
      </c>
      <c r="F4" s="63" t="s">
        <v>117</v>
      </c>
      <c r="G4" s="63" t="s">
        <v>118</v>
      </c>
      <c r="H4" s="63" t="s">
        <v>153</v>
      </c>
      <c r="I4" s="63" t="s">
        <v>119</v>
      </c>
      <c r="J4" s="63" t="s">
        <v>121</v>
      </c>
    </row>
    <row r="5" spans="1:10">
      <c r="A5" s="208">
        <v>2005</v>
      </c>
      <c r="B5" s="185" t="s">
        <v>26</v>
      </c>
      <c r="C5" s="65">
        <v>1.8171999999999999</v>
      </c>
      <c r="D5" s="93">
        <f>SUM(E5:F5)</f>
        <v>138145.00760714163</v>
      </c>
      <c r="E5" s="93">
        <v>42864.166792058822</v>
      </c>
      <c r="F5" s="93">
        <v>95280.840815082818</v>
      </c>
      <c r="G5" s="71">
        <f>F5/(E5+F5)*100</f>
        <v>68.97161357147526</v>
      </c>
      <c r="H5" s="115">
        <f>F5</f>
        <v>95280.840815082818</v>
      </c>
      <c r="I5" s="71">
        <f>H5/(H5+E5)*100</f>
        <v>68.97161357147526</v>
      </c>
      <c r="J5" s="71">
        <f>H5+E5</f>
        <v>138145.00760714163</v>
      </c>
    </row>
    <row r="6" spans="1:10">
      <c r="A6" s="209"/>
      <c r="B6" s="185" t="s">
        <v>27</v>
      </c>
      <c r="C6" s="65">
        <v>1.8279000000000001</v>
      </c>
      <c r="D6" s="93">
        <f t="shared" ref="D6:D69" si="0">SUM(E6:F6)</f>
        <v>179082.90841564484</v>
      </c>
      <c r="E6" s="93">
        <v>42409.492180000001</v>
      </c>
      <c r="F6" s="93">
        <v>136673.41623564484</v>
      </c>
      <c r="G6" s="71">
        <f t="shared" ref="G6:G69" si="1">F6/(E6+F6)*100</f>
        <v>76.318514951985733</v>
      </c>
      <c r="H6" s="115">
        <f t="shared" ref="H6:H69" si="2">F6</f>
        <v>136673.41623564484</v>
      </c>
      <c r="I6" s="71">
        <f t="shared" ref="I6:I69" si="3">H6/(H6+E6)*100</f>
        <v>76.318514951985733</v>
      </c>
      <c r="J6" s="71">
        <f t="shared" ref="J6:J69" si="4">H6+E6</f>
        <v>179082.90841564484</v>
      </c>
    </row>
    <row r="7" spans="1:10">
      <c r="A7" s="209"/>
      <c r="B7" s="185" t="s">
        <v>28</v>
      </c>
      <c r="C7" s="65">
        <v>1.8366</v>
      </c>
      <c r="D7" s="93">
        <f t="shared" si="0"/>
        <v>201493.95481483001</v>
      </c>
      <c r="E7" s="93">
        <v>57612.956546199996</v>
      </c>
      <c r="F7" s="93">
        <v>143880.99826863001</v>
      </c>
      <c r="G7" s="71">
        <f t="shared" si="1"/>
        <v>71.407104198661713</v>
      </c>
      <c r="H7" s="115">
        <f t="shared" si="2"/>
        <v>143880.99826863001</v>
      </c>
      <c r="I7" s="71">
        <f t="shared" si="3"/>
        <v>71.407104198661713</v>
      </c>
      <c r="J7" s="71">
        <f t="shared" si="4"/>
        <v>201493.95481483001</v>
      </c>
    </row>
    <row r="8" spans="1:10">
      <c r="A8" s="209"/>
      <c r="B8" s="185" t="s">
        <v>29</v>
      </c>
      <c r="C8" s="65">
        <v>1.8309</v>
      </c>
      <c r="D8" s="93">
        <f t="shared" si="0"/>
        <v>282164.8327327742</v>
      </c>
      <c r="E8" s="93">
        <v>70349.768698200001</v>
      </c>
      <c r="F8" s="93">
        <v>211815.0640345742</v>
      </c>
      <c r="G8" s="71">
        <f t="shared" si="1"/>
        <v>75.06784668491089</v>
      </c>
      <c r="H8" s="115">
        <f t="shared" si="2"/>
        <v>211815.0640345742</v>
      </c>
      <c r="I8" s="71">
        <f t="shared" si="3"/>
        <v>75.06784668491089</v>
      </c>
      <c r="J8" s="71">
        <f t="shared" si="4"/>
        <v>282164.8327327742</v>
      </c>
    </row>
    <row r="9" spans="1:10">
      <c r="A9" s="209"/>
      <c r="B9" s="185" t="s">
        <v>30</v>
      </c>
      <c r="C9" s="65">
        <v>1.8255999999999999</v>
      </c>
      <c r="D9" s="93">
        <f t="shared" si="0"/>
        <v>250001.71235284998</v>
      </c>
      <c r="E9" s="93">
        <v>69435.024709999998</v>
      </c>
      <c r="F9" s="93">
        <v>180566.68764284998</v>
      </c>
      <c r="G9" s="71">
        <f t="shared" si="1"/>
        <v>72.226180350316923</v>
      </c>
      <c r="H9" s="115">
        <f t="shared" si="2"/>
        <v>180566.68764284998</v>
      </c>
      <c r="I9" s="71">
        <f t="shared" si="3"/>
        <v>72.226180350316923</v>
      </c>
      <c r="J9" s="71">
        <f t="shared" si="4"/>
        <v>250001.71235284998</v>
      </c>
    </row>
    <row r="10" spans="1:10">
      <c r="A10" s="209"/>
      <c r="B10" s="185" t="s">
        <v>31</v>
      </c>
      <c r="C10" s="65">
        <v>1.8186</v>
      </c>
      <c r="D10" s="93">
        <f t="shared" si="0"/>
        <v>319758.22378641099</v>
      </c>
      <c r="E10" s="93">
        <v>86151.736139999994</v>
      </c>
      <c r="F10" s="93">
        <v>233606.487646411</v>
      </c>
      <c r="G10" s="71">
        <f t="shared" si="1"/>
        <v>73.057225825238874</v>
      </c>
      <c r="H10" s="115">
        <f t="shared" si="2"/>
        <v>233606.487646411</v>
      </c>
      <c r="I10" s="71">
        <f t="shared" si="3"/>
        <v>73.057225825238874</v>
      </c>
      <c r="J10" s="71">
        <f t="shared" si="4"/>
        <v>319758.22378641099</v>
      </c>
    </row>
    <row r="11" spans="1:10">
      <c r="A11" s="209"/>
      <c r="B11" s="185" t="s">
        <v>32</v>
      </c>
      <c r="C11" s="65">
        <v>1.8158000000000001</v>
      </c>
      <c r="D11" s="93">
        <f t="shared" si="0"/>
        <v>287486.20845955575</v>
      </c>
      <c r="E11" s="93">
        <v>94356.02863700001</v>
      </c>
      <c r="F11" s="93">
        <v>193130.17982255577</v>
      </c>
      <c r="G11" s="71">
        <f t="shared" si="1"/>
        <v>67.178937333171504</v>
      </c>
      <c r="H11" s="115">
        <f t="shared" si="2"/>
        <v>193130.17982255577</v>
      </c>
      <c r="I11" s="71">
        <f t="shared" si="3"/>
        <v>67.178937333171504</v>
      </c>
      <c r="J11" s="71">
        <f t="shared" si="4"/>
        <v>287486.20845955575</v>
      </c>
    </row>
    <row r="12" spans="1:10">
      <c r="A12" s="209"/>
      <c r="B12" s="185" t="s">
        <v>33</v>
      </c>
      <c r="C12" s="65">
        <v>1.8021</v>
      </c>
      <c r="D12" s="93">
        <f t="shared" si="0"/>
        <v>355088.29628701403</v>
      </c>
      <c r="E12" s="93">
        <v>112010.89900999999</v>
      </c>
      <c r="F12" s="93">
        <v>243077.39727701401</v>
      </c>
      <c r="G12" s="71">
        <f t="shared" si="1"/>
        <v>68.455479895777017</v>
      </c>
      <c r="H12" s="115">
        <f t="shared" si="2"/>
        <v>243077.39727701401</v>
      </c>
      <c r="I12" s="71">
        <f t="shared" si="3"/>
        <v>68.455479895777017</v>
      </c>
      <c r="J12" s="71">
        <f t="shared" si="4"/>
        <v>355088.29628701403</v>
      </c>
    </row>
    <row r="13" spans="1:10">
      <c r="A13" s="209"/>
      <c r="B13" s="185" t="s">
        <v>115</v>
      </c>
      <c r="C13" s="65">
        <v>1.7959000000000001</v>
      </c>
      <c r="D13" s="93">
        <f t="shared" si="0"/>
        <v>325550.20811191504</v>
      </c>
      <c r="E13" s="93">
        <v>114981.74400000001</v>
      </c>
      <c r="F13" s="93">
        <v>210568.464111915</v>
      </c>
      <c r="G13" s="71">
        <f t="shared" si="1"/>
        <v>64.680795424196887</v>
      </c>
      <c r="H13" s="115">
        <f t="shared" si="2"/>
        <v>210568.464111915</v>
      </c>
      <c r="I13" s="71">
        <f t="shared" si="3"/>
        <v>64.680795424196887</v>
      </c>
      <c r="J13" s="71">
        <f t="shared" si="4"/>
        <v>325550.20811191504</v>
      </c>
    </row>
    <row r="14" spans="1:10">
      <c r="A14" s="209"/>
      <c r="B14" s="186" t="s">
        <v>34</v>
      </c>
      <c r="C14" s="66">
        <v>1.7977000000000001</v>
      </c>
      <c r="D14" s="93">
        <f t="shared" si="0"/>
        <v>342381.849915664</v>
      </c>
      <c r="E14" s="93">
        <v>119149.69478999999</v>
      </c>
      <c r="F14" s="93">
        <v>223232.15512566402</v>
      </c>
      <c r="G14" s="71">
        <f t="shared" si="1"/>
        <v>65.199763124315993</v>
      </c>
      <c r="H14" s="115">
        <f t="shared" si="2"/>
        <v>223232.15512566402</v>
      </c>
      <c r="I14" s="71">
        <f t="shared" si="3"/>
        <v>65.199763124315993</v>
      </c>
      <c r="J14" s="71">
        <f t="shared" si="4"/>
        <v>342381.849915664</v>
      </c>
    </row>
    <row r="15" spans="1:10">
      <c r="A15" s="209"/>
      <c r="B15" s="186" t="s">
        <v>35</v>
      </c>
      <c r="C15" s="66">
        <v>1.7966</v>
      </c>
      <c r="D15" s="93">
        <f t="shared" si="0"/>
        <v>494445.91613090003</v>
      </c>
      <c r="E15" s="93">
        <v>114695.09154999998</v>
      </c>
      <c r="F15" s="93">
        <v>379750.82458090002</v>
      </c>
      <c r="G15" s="71">
        <f t="shared" si="1"/>
        <v>76.803308954899833</v>
      </c>
      <c r="H15" s="115">
        <f t="shared" si="2"/>
        <v>379750.82458090002</v>
      </c>
      <c r="I15" s="71">
        <f t="shared" si="3"/>
        <v>76.803308954899833</v>
      </c>
      <c r="J15" s="71">
        <f t="shared" si="4"/>
        <v>494445.91613090003</v>
      </c>
    </row>
    <row r="16" spans="1:10">
      <c r="A16" s="210"/>
      <c r="B16" s="186" t="s">
        <v>36</v>
      </c>
      <c r="C16" s="66">
        <v>1.7865</v>
      </c>
      <c r="D16" s="93">
        <f t="shared" si="0"/>
        <v>400900.34597049502</v>
      </c>
      <c r="E16" s="93">
        <v>154148.17819000001</v>
      </c>
      <c r="F16" s="93">
        <v>246752.16778049502</v>
      </c>
      <c r="G16" s="71">
        <f t="shared" si="1"/>
        <v>61.549502329103802</v>
      </c>
      <c r="H16" s="115">
        <f t="shared" si="2"/>
        <v>246752.16778049502</v>
      </c>
      <c r="I16" s="71">
        <f t="shared" si="3"/>
        <v>61.549502329103802</v>
      </c>
      <c r="J16" s="71">
        <f t="shared" si="4"/>
        <v>400900.34597049502</v>
      </c>
    </row>
    <row r="17" spans="1:10">
      <c r="A17" s="208">
        <v>2006</v>
      </c>
      <c r="B17" s="185" t="s">
        <v>26</v>
      </c>
      <c r="C17" s="65">
        <v>1.8018000000000001</v>
      </c>
      <c r="D17" s="93">
        <f t="shared" si="0"/>
        <v>255052.50733880501</v>
      </c>
      <c r="E17" s="93">
        <v>87333.952510000003</v>
      </c>
      <c r="F17" s="93">
        <v>167718.554828805</v>
      </c>
      <c r="G17" s="71">
        <f t="shared" si="1"/>
        <v>65.758441890560249</v>
      </c>
      <c r="H17" s="115">
        <f t="shared" si="2"/>
        <v>167718.554828805</v>
      </c>
      <c r="I17" s="71">
        <f t="shared" si="3"/>
        <v>65.758441890560249</v>
      </c>
      <c r="J17" s="71">
        <f t="shared" si="4"/>
        <v>255052.50733880501</v>
      </c>
    </row>
    <row r="18" spans="1:10">
      <c r="A18" s="209"/>
      <c r="B18" s="185" t="s">
        <v>27</v>
      </c>
      <c r="C18" s="65">
        <v>1.8146</v>
      </c>
      <c r="D18" s="93">
        <f t="shared" si="0"/>
        <v>323266.05259975698</v>
      </c>
      <c r="E18" s="93">
        <v>149667.80249</v>
      </c>
      <c r="F18" s="93">
        <v>173598.25010975701</v>
      </c>
      <c r="G18" s="71">
        <f t="shared" si="1"/>
        <v>53.701354878946397</v>
      </c>
      <c r="H18" s="115">
        <f t="shared" si="2"/>
        <v>173598.25010975701</v>
      </c>
      <c r="I18" s="71">
        <f t="shared" si="3"/>
        <v>53.701354878946397</v>
      </c>
      <c r="J18" s="71">
        <f t="shared" si="4"/>
        <v>323266.05259975698</v>
      </c>
    </row>
    <row r="19" spans="1:10">
      <c r="A19" s="209"/>
      <c r="B19" s="185" t="s">
        <v>28</v>
      </c>
      <c r="C19" s="65">
        <v>1.8279000000000001</v>
      </c>
      <c r="D19" s="93">
        <f t="shared" si="0"/>
        <v>364626.32611738774</v>
      </c>
      <c r="E19" s="93">
        <v>163305.30771999998</v>
      </c>
      <c r="F19" s="93">
        <v>201321.01839738773</v>
      </c>
      <c r="G19" s="71">
        <f t="shared" si="1"/>
        <v>55.212968449396726</v>
      </c>
      <c r="H19" s="115">
        <f t="shared" si="2"/>
        <v>201321.01839738773</v>
      </c>
      <c r="I19" s="71">
        <f t="shared" si="3"/>
        <v>55.212968449396726</v>
      </c>
      <c r="J19" s="71">
        <f t="shared" si="4"/>
        <v>364626.32611738774</v>
      </c>
    </row>
    <row r="20" spans="1:10">
      <c r="A20" s="209"/>
      <c r="B20" s="185" t="s">
        <v>29</v>
      </c>
      <c r="C20" s="65">
        <v>1.8206</v>
      </c>
      <c r="D20" s="93">
        <f t="shared" si="0"/>
        <v>336045.45782527397</v>
      </c>
      <c r="E20" s="93">
        <v>159771.34030000001</v>
      </c>
      <c r="F20" s="93">
        <v>176274.11752527399</v>
      </c>
      <c r="G20" s="71">
        <f t="shared" si="1"/>
        <v>52.455438221375182</v>
      </c>
      <c r="H20" s="115">
        <f t="shared" si="2"/>
        <v>176274.11752527399</v>
      </c>
      <c r="I20" s="71">
        <f t="shared" si="3"/>
        <v>52.455438221375182</v>
      </c>
      <c r="J20" s="71">
        <f t="shared" si="4"/>
        <v>336045.45782527397</v>
      </c>
    </row>
    <row r="21" spans="1:10">
      <c r="A21" s="209"/>
      <c r="B21" s="185" t="s">
        <v>30</v>
      </c>
      <c r="C21" s="65">
        <v>1.8064</v>
      </c>
      <c r="D21" s="93">
        <f t="shared" si="0"/>
        <v>598596.73567933193</v>
      </c>
      <c r="E21" s="93">
        <v>292649.68328999996</v>
      </c>
      <c r="F21" s="93">
        <v>305947.05238933198</v>
      </c>
      <c r="G21" s="71">
        <f t="shared" si="1"/>
        <v>51.110711795332563</v>
      </c>
      <c r="H21" s="115">
        <f t="shared" si="2"/>
        <v>305947.05238933198</v>
      </c>
      <c r="I21" s="71">
        <f t="shared" si="3"/>
        <v>51.110711795332563</v>
      </c>
      <c r="J21" s="71">
        <f t="shared" si="4"/>
        <v>598596.73567933193</v>
      </c>
    </row>
    <row r="22" spans="1:10">
      <c r="A22" s="209"/>
      <c r="B22" s="185" t="s">
        <v>31</v>
      </c>
      <c r="C22" s="65">
        <v>1.7830999999999999</v>
      </c>
      <c r="D22" s="93">
        <f t="shared" si="0"/>
        <v>476059.38978406403</v>
      </c>
      <c r="E22" s="93">
        <v>215169.50201999999</v>
      </c>
      <c r="F22" s="93">
        <v>260889.88776406401</v>
      </c>
      <c r="G22" s="71">
        <f t="shared" si="1"/>
        <v>54.801962394314117</v>
      </c>
      <c r="H22" s="115">
        <f t="shared" si="2"/>
        <v>260889.88776406401</v>
      </c>
      <c r="I22" s="71">
        <f t="shared" si="3"/>
        <v>54.801962394314117</v>
      </c>
      <c r="J22" s="71">
        <f t="shared" si="4"/>
        <v>476059.38978406403</v>
      </c>
    </row>
    <row r="23" spans="1:10">
      <c r="A23" s="209"/>
      <c r="B23" s="185" t="s">
        <v>32</v>
      </c>
      <c r="C23" s="65">
        <v>1.7689999999999999</v>
      </c>
      <c r="D23" s="93">
        <f t="shared" si="0"/>
        <v>404082.90152519604</v>
      </c>
      <c r="E23" s="93">
        <v>170399.4957504</v>
      </c>
      <c r="F23" s="93">
        <v>233683.40577479603</v>
      </c>
      <c r="G23" s="71">
        <f t="shared" si="1"/>
        <v>57.830560237210392</v>
      </c>
      <c r="H23" s="115">
        <f t="shared" si="2"/>
        <v>233683.40577479603</v>
      </c>
      <c r="I23" s="71">
        <f t="shared" si="3"/>
        <v>57.830560237210392</v>
      </c>
      <c r="J23" s="71">
        <f t="shared" si="4"/>
        <v>404082.90152519604</v>
      </c>
    </row>
    <row r="24" spans="1:10">
      <c r="A24" s="209"/>
      <c r="B24" s="185" t="s">
        <v>33</v>
      </c>
      <c r="C24" s="65">
        <v>1.754</v>
      </c>
      <c r="D24" s="93">
        <f t="shared" si="0"/>
        <v>417840.53036413295</v>
      </c>
      <c r="E24" s="93">
        <v>203205.84989999997</v>
      </c>
      <c r="F24" s="93">
        <v>214634.68046413298</v>
      </c>
      <c r="G24" s="71">
        <f t="shared" si="1"/>
        <v>51.367606746307402</v>
      </c>
      <c r="H24" s="115">
        <f t="shared" si="2"/>
        <v>214634.68046413298</v>
      </c>
      <c r="I24" s="71">
        <f t="shared" si="3"/>
        <v>51.367606746307402</v>
      </c>
      <c r="J24" s="71">
        <f t="shared" si="4"/>
        <v>417840.53036413295</v>
      </c>
    </row>
    <row r="25" spans="1:10">
      <c r="A25" s="209"/>
      <c r="B25" s="185" t="s">
        <v>115</v>
      </c>
      <c r="C25" s="65">
        <v>1.7426999999999999</v>
      </c>
      <c r="D25" s="93">
        <f t="shared" si="0"/>
        <v>510754.16264815361</v>
      </c>
      <c r="E25" s="93">
        <v>201835.38254999998</v>
      </c>
      <c r="F25" s="93">
        <v>308918.78009815363</v>
      </c>
      <c r="G25" s="71">
        <f t="shared" si="1"/>
        <v>60.482870760460237</v>
      </c>
      <c r="H25" s="115">
        <f t="shared" si="2"/>
        <v>308918.78009815363</v>
      </c>
      <c r="I25" s="71">
        <f t="shared" si="3"/>
        <v>60.482870760460237</v>
      </c>
      <c r="J25" s="71">
        <f t="shared" si="4"/>
        <v>510754.16264815361</v>
      </c>
    </row>
    <row r="26" spans="1:10">
      <c r="A26" s="209"/>
      <c r="B26" s="186" t="s">
        <v>34</v>
      </c>
      <c r="C26" s="66">
        <v>1.7404999999999999</v>
      </c>
      <c r="D26" s="93">
        <f t="shared" si="0"/>
        <v>466216.80565424153</v>
      </c>
      <c r="E26" s="93">
        <v>221485.89421</v>
      </c>
      <c r="F26" s="93">
        <v>244730.91144424153</v>
      </c>
      <c r="G26" s="71">
        <f t="shared" si="1"/>
        <v>52.4929407254659</v>
      </c>
      <c r="H26" s="115">
        <f t="shared" si="2"/>
        <v>244730.91144424153</v>
      </c>
      <c r="I26" s="71">
        <f t="shared" si="3"/>
        <v>52.4929407254659</v>
      </c>
      <c r="J26" s="71">
        <f t="shared" si="4"/>
        <v>466216.80565424153</v>
      </c>
    </row>
    <row r="27" spans="1:10">
      <c r="A27" s="209"/>
      <c r="B27" s="186" t="s">
        <v>35</v>
      </c>
      <c r="C27" s="66">
        <v>1.7345999999999999</v>
      </c>
      <c r="D27" s="93">
        <f t="shared" si="0"/>
        <v>377648.72699385165</v>
      </c>
      <c r="E27" s="93">
        <v>154744.79245000001</v>
      </c>
      <c r="F27" s="93">
        <v>222903.93454385165</v>
      </c>
      <c r="G27" s="71">
        <f t="shared" si="1"/>
        <v>59.024145617596815</v>
      </c>
      <c r="H27" s="115">
        <f t="shared" si="2"/>
        <v>222903.93454385165</v>
      </c>
      <c r="I27" s="71">
        <f t="shared" si="3"/>
        <v>59.024145617596815</v>
      </c>
      <c r="J27" s="71">
        <f t="shared" si="4"/>
        <v>377648.72699385165</v>
      </c>
    </row>
    <row r="28" spans="1:10">
      <c r="A28" s="210"/>
      <c r="B28" s="186" t="s">
        <v>36</v>
      </c>
      <c r="C28" s="66">
        <v>1.7242</v>
      </c>
      <c r="D28" s="93">
        <f t="shared" si="0"/>
        <v>507250.82057225233</v>
      </c>
      <c r="E28" s="93">
        <v>220998.58721999999</v>
      </c>
      <c r="F28" s="93">
        <v>286252.23335225234</v>
      </c>
      <c r="G28" s="71">
        <f t="shared" si="1"/>
        <v>56.432088770072056</v>
      </c>
      <c r="H28" s="115">
        <f t="shared" si="2"/>
        <v>286252.23335225234</v>
      </c>
      <c r="I28" s="71">
        <f t="shared" si="3"/>
        <v>56.432088770072056</v>
      </c>
      <c r="J28" s="71">
        <f t="shared" si="4"/>
        <v>507250.82057225233</v>
      </c>
    </row>
    <row r="29" spans="1:10">
      <c r="A29" s="208">
        <v>2007</v>
      </c>
      <c r="B29" s="185" t="s">
        <v>26</v>
      </c>
      <c r="C29" s="65">
        <v>1.7144999999999999</v>
      </c>
      <c r="D29" s="93">
        <f t="shared" si="0"/>
        <v>381618.08830453391</v>
      </c>
      <c r="E29" s="93">
        <v>154059.30053000001</v>
      </c>
      <c r="F29" s="93">
        <v>227558.78777453391</v>
      </c>
      <c r="G29" s="71">
        <f t="shared" si="1"/>
        <v>59.629979486962995</v>
      </c>
      <c r="H29" s="115">
        <f t="shared" si="2"/>
        <v>227558.78777453391</v>
      </c>
      <c r="I29" s="71">
        <f t="shared" si="3"/>
        <v>59.629979486962995</v>
      </c>
      <c r="J29" s="71">
        <f t="shared" si="4"/>
        <v>381618.08830453391</v>
      </c>
    </row>
    <row r="30" spans="1:10">
      <c r="A30" s="209"/>
      <c r="B30" s="185" t="s">
        <v>27</v>
      </c>
      <c r="C30" s="65">
        <v>1.7141999999999999</v>
      </c>
      <c r="D30" s="93">
        <f t="shared" si="0"/>
        <v>445429.07014567999</v>
      </c>
      <c r="E30" s="93">
        <v>161170.16649</v>
      </c>
      <c r="F30" s="93">
        <v>284258.90365567995</v>
      </c>
      <c r="G30" s="71">
        <f t="shared" si="1"/>
        <v>63.81687292271058</v>
      </c>
      <c r="H30" s="115">
        <f t="shared" si="2"/>
        <v>284258.90365567995</v>
      </c>
      <c r="I30" s="71">
        <f t="shared" si="3"/>
        <v>63.81687292271058</v>
      </c>
      <c r="J30" s="71">
        <f t="shared" si="4"/>
        <v>445429.07014567999</v>
      </c>
    </row>
    <row r="31" spans="1:10">
      <c r="A31" s="209"/>
      <c r="B31" s="185" t="s">
        <v>28</v>
      </c>
      <c r="C31" s="65">
        <v>1.7059</v>
      </c>
      <c r="D31" s="93">
        <f t="shared" si="0"/>
        <v>491350.70966743695</v>
      </c>
      <c r="E31" s="93">
        <v>179717.86008999997</v>
      </c>
      <c r="F31" s="93">
        <v>311632.84957743698</v>
      </c>
      <c r="G31" s="71">
        <f t="shared" si="1"/>
        <v>63.423710080394677</v>
      </c>
      <c r="H31" s="115">
        <f t="shared" si="2"/>
        <v>311632.84957743698</v>
      </c>
      <c r="I31" s="71">
        <f t="shared" si="3"/>
        <v>63.423710080394677</v>
      </c>
      <c r="J31" s="71">
        <f t="shared" si="4"/>
        <v>491350.70966743695</v>
      </c>
    </row>
    <row r="32" spans="1:10">
      <c r="A32" s="209"/>
      <c r="B32" s="185" t="s">
        <v>29</v>
      </c>
      <c r="C32" s="65">
        <v>1.6948000000000001</v>
      </c>
      <c r="D32" s="93">
        <f t="shared" si="0"/>
        <v>550866.97528638598</v>
      </c>
      <c r="E32" s="93">
        <v>203991.91404</v>
      </c>
      <c r="F32" s="93">
        <v>346875.06124638591</v>
      </c>
      <c r="G32" s="71">
        <f t="shared" si="1"/>
        <v>62.968933845789486</v>
      </c>
      <c r="H32" s="115">
        <f t="shared" si="2"/>
        <v>346875.06124638591</v>
      </c>
      <c r="I32" s="71">
        <f t="shared" si="3"/>
        <v>62.968933845789486</v>
      </c>
      <c r="J32" s="71">
        <f t="shared" si="4"/>
        <v>550866.97528638598</v>
      </c>
    </row>
    <row r="33" spans="1:10">
      <c r="A33" s="209"/>
      <c r="B33" s="185" t="s">
        <v>30</v>
      </c>
      <c r="C33" s="65">
        <v>1.6840999999999999</v>
      </c>
      <c r="D33" s="93">
        <f t="shared" si="0"/>
        <v>617215.56482725008</v>
      </c>
      <c r="E33" s="93">
        <v>213588.29414000001</v>
      </c>
      <c r="F33" s="93">
        <v>403627.27068725001</v>
      </c>
      <c r="G33" s="71">
        <f t="shared" si="1"/>
        <v>65.394862619872455</v>
      </c>
      <c r="H33" s="115">
        <f t="shared" si="2"/>
        <v>403627.27068725001</v>
      </c>
      <c r="I33" s="71">
        <f t="shared" si="3"/>
        <v>65.394862619872455</v>
      </c>
      <c r="J33" s="71">
        <f t="shared" si="4"/>
        <v>617215.56482725008</v>
      </c>
    </row>
    <row r="34" spans="1:10">
      <c r="A34" s="209"/>
      <c r="B34" s="185" t="s">
        <v>31</v>
      </c>
      <c r="C34" s="65">
        <v>1.6748000000000001</v>
      </c>
      <c r="D34" s="93">
        <f t="shared" si="0"/>
        <v>581823</v>
      </c>
      <c r="E34" s="93">
        <v>230805</v>
      </c>
      <c r="F34" s="93">
        <v>351018</v>
      </c>
      <c r="G34" s="71">
        <f t="shared" si="1"/>
        <v>60.330719136232162</v>
      </c>
      <c r="H34" s="115">
        <f t="shared" si="2"/>
        <v>351018</v>
      </c>
      <c r="I34" s="71">
        <f t="shared" si="3"/>
        <v>60.330719136232162</v>
      </c>
      <c r="J34" s="71">
        <f t="shared" si="4"/>
        <v>581823</v>
      </c>
    </row>
    <row r="35" spans="1:10">
      <c r="A35" s="209"/>
      <c r="B35" s="185" t="s">
        <v>32</v>
      </c>
      <c r="C35" s="65">
        <v>1.6674</v>
      </c>
      <c r="D35" s="93">
        <f t="shared" si="0"/>
        <v>760049.75893226196</v>
      </c>
      <c r="E35" s="93">
        <v>248785.60472</v>
      </c>
      <c r="F35" s="93">
        <v>511264.15421226202</v>
      </c>
      <c r="G35" s="71">
        <f t="shared" si="1"/>
        <v>67.267195101870627</v>
      </c>
      <c r="H35" s="115">
        <f t="shared" si="2"/>
        <v>511264.15421226202</v>
      </c>
      <c r="I35" s="71">
        <f t="shared" si="3"/>
        <v>67.267195101870627</v>
      </c>
      <c r="J35" s="71">
        <f t="shared" si="4"/>
        <v>760049.75893226196</v>
      </c>
    </row>
    <row r="36" spans="1:10">
      <c r="A36" s="209"/>
      <c r="B36" s="185" t="s">
        <v>33</v>
      </c>
      <c r="C36" s="65">
        <v>1.6646000000000001</v>
      </c>
      <c r="D36" s="93">
        <f t="shared" si="0"/>
        <v>634083.70709382498</v>
      </c>
      <c r="E36" s="93">
        <v>241216.61794999999</v>
      </c>
      <c r="F36" s="93">
        <v>392867.089143825</v>
      </c>
      <c r="G36" s="71">
        <f t="shared" si="1"/>
        <v>61.958237492718403</v>
      </c>
      <c r="H36" s="115">
        <f t="shared" si="2"/>
        <v>392867.089143825</v>
      </c>
      <c r="I36" s="71">
        <f t="shared" si="3"/>
        <v>61.958237492718403</v>
      </c>
      <c r="J36" s="71">
        <f t="shared" si="4"/>
        <v>634083.70709382498</v>
      </c>
    </row>
    <row r="37" spans="1:10">
      <c r="A37" s="209"/>
      <c r="B37" s="185" t="s">
        <v>115</v>
      </c>
      <c r="C37" s="65">
        <v>1.6607000000000001</v>
      </c>
      <c r="D37" s="93">
        <f t="shared" si="0"/>
        <v>643348.68577238685</v>
      </c>
      <c r="E37" s="93">
        <v>211142.25617799995</v>
      </c>
      <c r="F37" s="93">
        <v>432206.42959438695</v>
      </c>
      <c r="G37" s="71">
        <f t="shared" si="1"/>
        <v>67.180743374876357</v>
      </c>
      <c r="H37" s="115">
        <f t="shared" si="2"/>
        <v>432206.42959438695</v>
      </c>
      <c r="I37" s="71">
        <f t="shared" si="3"/>
        <v>67.180743374876357</v>
      </c>
      <c r="J37" s="71">
        <f t="shared" si="4"/>
        <v>643348.68577238685</v>
      </c>
    </row>
    <row r="38" spans="1:10">
      <c r="A38" s="209"/>
      <c r="B38" s="186" t="s">
        <v>34</v>
      </c>
      <c r="C38" s="66">
        <v>1.6419999999999999</v>
      </c>
      <c r="D38" s="93">
        <f t="shared" si="0"/>
        <v>726477.10137273592</v>
      </c>
      <c r="E38" s="93">
        <v>271392.81293000001</v>
      </c>
      <c r="F38" s="93">
        <v>455084.28844273591</v>
      </c>
      <c r="G38" s="71">
        <f t="shared" si="1"/>
        <v>62.642619785650254</v>
      </c>
      <c r="H38" s="115">
        <f t="shared" si="2"/>
        <v>455084.28844273591</v>
      </c>
      <c r="I38" s="71">
        <f t="shared" si="3"/>
        <v>62.642619785650254</v>
      </c>
      <c r="J38" s="71">
        <f t="shared" si="4"/>
        <v>726477.10137273592</v>
      </c>
    </row>
    <row r="39" spans="1:10">
      <c r="A39" s="209"/>
      <c r="B39" s="186" t="s">
        <v>35</v>
      </c>
      <c r="C39" s="66">
        <v>1.6223000000000001</v>
      </c>
      <c r="D39" s="93">
        <f t="shared" si="0"/>
        <v>746293.95731467998</v>
      </c>
      <c r="E39" s="93">
        <v>290255.94359000004</v>
      </c>
      <c r="F39" s="93">
        <v>456038.01372467994</v>
      </c>
      <c r="G39" s="71">
        <f t="shared" si="1"/>
        <v>61.107022139854791</v>
      </c>
      <c r="H39" s="115">
        <f t="shared" si="2"/>
        <v>456038.01372467994</v>
      </c>
      <c r="I39" s="71">
        <f t="shared" si="3"/>
        <v>61.107022139854791</v>
      </c>
      <c r="J39" s="71">
        <f t="shared" si="4"/>
        <v>746293.95731467998</v>
      </c>
    </row>
    <row r="40" spans="1:10">
      <c r="A40" s="210"/>
      <c r="B40" s="186" t="s">
        <v>36</v>
      </c>
      <c r="C40" s="66">
        <v>1.6012999999999999</v>
      </c>
      <c r="D40" s="93">
        <f t="shared" si="0"/>
        <v>968749.66766724293</v>
      </c>
      <c r="E40" s="93">
        <v>502627.25184000004</v>
      </c>
      <c r="F40" s="93">
        <v>466122.41582724289</v>
      </c>
      <c r="G40" s="71">
        <f t="shared" si="1"/>
        <v>48.115878785245883</v>
      </c>
      <c r="H40" s="115">
        <f t="shared" si="2"/>
        <v>466122.41582724289</v>
      </c>
      <c r="I40" s="71">
        <f t="shared" si="3"/>
        <v>48.115878785245883</v>
      </c>
      <c r="J40" s="71">
        <f t="shared" si="4"/>
        <v>968749.66766724293</v>
      </c>
    </row>
    <row r="41" spans="1:10">
      <c r="A41" s="208">
        <v>2008</v>
      </c>
      <c r="B41" s="185" t="s">
        <v>26</v>
      </c>
      <c r="C41" s="65">
        <v>1.5921000000000001</v>
      </c>
      <c r="D41" s="93">
        <f t="shared" si="0"/>
        <v>610427.99495160603</v>
      </c>
      <c r="E41" s="93">
        <v>294672.35467999999</v>
      </c>
      <c r="F41" s="93">
        <v>315755.64027160604</v>
      </c>
      <c r="G41" s="71">
        <f t="shared" si="1"/>
        <v>51.726926497962921</v>
      </c>
      <c r="H41" s="115">
        <f t="shared" si="2"/>
        <v>315755.64027160604</v>
      </c>
      <c r="I41" s="71">
        <f t="shared" si="3"/>
        <v>51.726926497962921</v>
      </c>
      <c r="J41" s="71">
        <f t="shared" si="4"/>
        <v>610427.99495160603</v>
      </c>
    </row>
    <row r="42" spans="1:10">
      <c r="A42" s="209"/>
      <c r="B42" s="185" t="s">
        <v>27</v>
      </c>
      <c r="C42" s="65">
        <v>1.5664</v>
      </c>
      <c r="D42" s="93">
        <f t="shared" si="0"/>
        <v>803564.78005661047</v>
      </c>
      <c r="E42" s="93">
        <v>359380.17184999998</v>
      </c>
      <c r="F42" s="93">
        <v>444184.60820661054</v>
      </c>
      <c r="G42" s="71">
        <f t="shared" si="1"/>
        <v>55.276764142813498</v>
      </c>
      <c r="H42" s="115">
        <f t="shared" si="2"/>
        <v>444184.60820661054</v>
      </c>
      <c r="I42" s="71">
        <f t="shared" si="3"/>
        <v>55.276764142813498</v>
      </c>
      <c r="J42" s="71">
        <f t="shared" si="4"/>
        <v>803564.78005661047</v>
      </c>
    </row>
    <row r="43" spans="1:10">
      <c r="A43" s="209"/>
      <c r="B43" s="185" t="s">
        <v>28</v>
      </c>
      <c r="C43" s="65">
        <v>1.5098</v>
      </c>
      <c r="D43" s="93">
        <f t="shared" si="0"/>
        <v>845765.97953751986</v>
      </c>
      <c r="E43" s="93">
        <v>368125.8091999999</v>
      </c>
      <c r="F43" s="93">
        <v>477640.17033751996</v>
      </c>
      <c r="G43" s="71">
        <f t="shared" si="1"/>
        <v>56.474270885038699</v>
      </c>
      <c r="H43" s="115">
        <f t="shared" si="2"/>
        <v>477640.17033751996</v>
      </c>
      <c r="I43" s="71">
        <f t="shared" si="3"/>
        <v>56.474270885038699</v>
      </c>
      <c r="J43" s="71">
        <f t="shared" si="4"/>
        <v>845765.97953751986</v>
      </c>
    </row>
    <row r="44" spans="1:10">
      <c r="A44" s="209"/>
      <c r="B44" s="185" t="s">
        <v>29</v>
      </c>
      <c r="C44" s="65">
        <v>1.4549000000000001</v>
      </c>
      <c r="D44" s="93">
        <f t="shared" si="0"/>
        <v>928903.10395003203</v>
      </c>
      <c r="E44" s="93">
        <v>394197.08952000004</v>
      </c>
      <c r="F44" s="93">
        <v>534706.014430032</v>
      </c>
      <c r="G44" s="71">
        <f t="shared" si="1"/>
        <v>57.563163709569764</v>
      </c>
      <c r="H44" s="115">
        <f t="shared" si="2"/>
        <v>534706.014430032</v>
      </c>
      <c r="I44" s="71">
        <f t="shared" si="3"/>
        <v>57.563163709569764</v>
      </c>
      <c r="J44" s="71">
        <f t="shared" si="4"/>
        <v>928903.10395003203</v>
      </c>
    </row>
    <row r="45" spans="1:10">
      <c r="A45" s="209"/>
      <c r="B45" s="185" t="s">
        <v>30</v>
      </c>
      <c r="C45" s="65">
        <v>1.4549000000000001</v>
      </c>
      <c r="D45" s="93">
        <f t="shared" si="0"/>
        <v>837115.59140018607</v>
      </c>
      <c r="E45" s="93">
        <v>365883.59750000003</v>
      </c>
      <c r="F45" s="93">
        <v>471231.99390018603</v>
      </c>
      <c r="G45" s="71">
        <f t="shared" si="1"/>
        <v>56.292344658398783</v>
      </c>
      <c r="H45" s="115">
        <f t="shared" si="2"/>
        <v>471231.99390018603</v>
      </c>
      <c r="I45" s="71">
        <f t="shared" si="3"/>
        <v>56.292344658398783</v>
      </c>
      <c r="J45" s="71">
        <f t="shared" si="4"/>
        <v>837115.59140018607</v>
      </c>
    </row>
    <row r="46" spans="1:10">
      <c r="A46" s="209"/>
      <c r="B46" s="185" t="s">
        <v>31</v>
      </c>
      <c r="C46" s="65">
        <v>1.4280999999999999</v>
      </c>
      <c r="D46" s="93">
        <f t="shared" si="0"/>
        <v>826540</v>
      </c>
      <c r="E46" s="93">
        <v>392218</v>
      </c>
      <c r="F46" s="93">
        <v>434322</v>
      </c>
      <c r="G46" s="71">
        <f t="shared" si="1"/>
        <v>52.547003169840544</v>
      </c>
      <c r="H46" s="115">
        <f t="shared" si="2"/>
        <v>434322</v>
      </c>
      <c r="I46" s="71">
        <f t="shared" si="3"/>
        <v>52.547003169840544</v>
      </c>
      <c r="J46" s="71">
        <f t="shared" si="4"/>
        <v>826540</v>
      </c>
    </row>
    <row r="47" spans="1:10">
      <c r="A47" s="209"/>
      <c r="B47" s="185" t="s">
        <v>32</v>
      </c>
      <c r="C47" s="65">
        <v>1.4096</v>
      </c>
      <c r="D47" s="93">
        <f t="shared" si="0"/>
        <v>794157.69392997585</v>
      </c>
      <c r="E47" s="93">
        <v>365346.89137789997</v>
      </c>
      <c r="F47" s="93">
        <v>428810.80255207594</v>
      </c>
      <c r="G47" s="71">
        <f t="shared" si="1"/>
        <v>53.995674389309123</v>
      </c>
      <c r="H47" s="115">
        <f t="shared" si="2"/>
        <v>428810.80255207594</v>
      </c>
      <c r="I47" s="71">
        <f t="shared" si="3"/>
        <v>53.995674389309123</v>
      </c>
      <c r="J47" s="71">
        <f t="shared" si="4"/>
        <v>794157.69392997585</v>
      </c>
    </row>
    <row r="48" spans="1:10">
      <c r="A48" s="209"/>
      <c r="B48" s="185" t="s">
        <v>33</v>
      </c>
      <c r="C48" s="65">
        <v>1.4123000000000001</v>
      </c>
      <c r="D48" s="93">
        <f t="shared" si="0"/>
        <v>318162.13151131297</v>
      </c>
      <c r="E48" s="94">
        <v>137993.42069</v>
      </c>
      <c r="F48" s="94">
        <v>180168.71082131297</v>
      </c>
      <c r="G48" s="71">
        <f t="shared" si="1"/>
        <v>56.627955679542161</v>
      </c>
      <c r="H48" s="115">
        <f t="shared" si="2"/>
        <v>180168.71082131297</v>
      </c>
      <c r="I48" s="71">
        <f t="shared" si="3"/>
        <v>56.627955679542161</v>
      </c>
      <c r="J48" s="71">
        <f t="shared" si="4"/>
        <v>318162.13151131297</v>
      </c>
    </row>
    <row r="49" spans="1:10">
      <c r="A49" s="209"/>
      <c r="B49" s="185" t="s">
        <v>115</v>
      </c>
      <c r="C49" s="65">
        <v>1.405</v>
      </c>
      <c r="D49" s="93">
        <f t="shared" si="0"/>
        <v>442078.84428578604</v>
      </c>
      <c r="E49" s="95">
        <v>165843.74936000002</v>
      </c>
      <c r="F49" s="95">
        <v>276235.09492578602</v>
      </c>
      <c r="G49" s="71">
        <f t="shared" si="1"/>
        <v>62.485481604998775</v>
      </c>
      <c r="H49" s="115">
        <f t="shared" si="2"/>
        <v>276235.09492578602</v>
      </c>
      <c r="I49" s="71">
        <f t="shared" si="3"/>
        <v>62.485481604998775</v>
      </c>
      <c r="J49" s="71">
        <f t="shared" si="4"/>
        <v>442078.84428578604</v>
      </c>
    </row>
    <row r="50" spans="1:10">
      <c r="A50" s="209"/>
      <c r="B50" s="185" t="s">
        <v>34</v>
      </c>
      <c r="C50" s="65">
        <v>1.4127000000000001</v>
      </c>
      <c r="D50" s="93">
        <f t="shared" si="0"/>
        <v>450246.61503397604</v>
      </c>
      <c r="E50" s="95">
        <v>184489.63361000002</v>
      </c>
      <c r="F50" s="95">
        <v>265756.98142397602</v>
      </c>
      <c r="G50" s="71">
        <f t="shared" si="1"/>
        <v>59.024759442982543</v>
      </c>
      <c r="H50" s="115">
        <f t="shared" si="2"/>
        <v>265756.98142397602</v>
      </c>
      <c r="I50" s="71">
        <f t="shared" si="3"/>
        <v>59.024759442982543</v>
      </c>
      <c r="J50" s="71">
        <f t="shared" si="4"/>
        <v>450246.61503397604</v>
      </c>
    </row>
    <row r="51" spans="1:10">
      <c r="A51" s="209"/>
      <c r="B51" s="185" t="s">
        <v>35</v>
      </c>
      <c r="C51" s="65">
        <v>1.5827</v>
      </c>
      <c r="D51" s="93">
        <f t="shared" si="0"/>
        <v>442602.31978876609</v>
      </c>
      <c r="E51" s="95">
        <v>149243.24447000003</v>
      </c>
      <c r="F51" s="95">
        <v>293359.07531876606</v>
      </c>
      <c r="G51" s="71">
        <f t="shared" si="1"/>
        <v>66.280510110921469</v>
      </c>
      <c r="H51" s="115">
        <f t="shared" si="2"/>
        <v>293359.07531876606</v>
      </c>
      <c r="I51" s="71">
        <f t="shared" si="3"/>
        <v>66.280510110921469</v>
      </c>
      <c r="J51" s="71">
        <f t="shared" si="4"/>
        <v>442602.31978876609</v>
      </c>
    </row>
    <row r="52" spans="1:10">
      <c r="A52" s="210"/>
      <c r="B52" s="185" t="s">
        <v>36</v>
      </c>
      <c r="C52" s="65">
        <v>1.6554</v>
      </c>
      <c r="D52" s="93">
        <f t="shared" si="0"/>
        <v>713697.77698937594</v>
      </c>
      <c r="E52" s="94">
        <v>278154.55172999989</v>
      </c>
      <c r="F52" s="94">
        <v>435543.22525937611</v>
      </c>
      <c r="G52" s="71">
        <f t="shared" si="1"/>
        <v>61.026283015290886</v>
      </c>
      <c r="H52" s="115">
        <f t="shared" si="2"/>
        <v>435543.22525937611</v>
      </c>
      <c r="I52" s="71">
        <f t="shared" si="3"/>
        <v>61.026283015290886</v>
      </c>
      <c r="J52" s="71">
        <f t="shared" si="4"/>
        <v>713697.77698937594</v>
      </c>
    </row>
    <row r="53" spans="1:10">
      <c r="A53" s="208">
        <v>2009</v>
      </c>
      <c r="B53" s="185" t="s">
        <v>26</v>
      </c>
      <c r="C53" s="65">
        <v>1.6677</v>
      </c>
      <c r="D53" s="93">
        <f t="shared" si="0"/>
        <v>344461.07790119323</v>
      </c>
      <c r="E53" s="94">
        <v>136713.24013999989</v>
      </c>
      <c r="F53" s="94">
        <v>207747.83776119334</v>
      </c>
      <c r="G53" s="71">
        <f t="shared" si="1"/>
        <v>60.310975924189805</v>
      </c>
      <c r="H53" s="115">
        <f t="shared" si="2"/>
        <v>207747.83776119334</v>
      </c>
      <c r="I53" s="71">
        <f t="shared" si="3"/>
        <v>60.310975924189805</v>
      </c>
      <c r="J53" s="71">
        <f t="shared" si="4"/>
        <v>344461.07790119323</v>
      </c>
    </row>
    <row r="54" spans="1:10">
      <c r="A54" s="209"/>
      <c r="B54" s="185" t="s">
        <v>27</v>
      </c>
      <c r="C54" s="65">
        <v>1.6738999999999999</v>
      </c>
      <c r="D54" s="93">
        <f t="shared" si="0"/>
        <v>378666.54823578219</v>
      </c>
      <c r="E54" s="94">
        <v>142819.3875500001</v>
      </c>
      <c r="F54" s="94">
        <v>235847.16068578209</v>
      </c>
      <c r="G54" s="71">
        <f t="shared" si="1"/>
        <v>62.283600646690459</v>
      </c>
      <c r="H54" s="115">
        <f t="shared" si="2"/>
        <v>235847.16068578209</v>
      </c>
      <c r="I54" s="71">
        <f t="shared" si="3"/>
        <v>62.283600646690459</v>
      </c>
      <c r="J54" s="71">
        <f t="shared" si="4"/>
        <v>378666.54823578219</v>
      </c>
    </row>
    <row r="55" spans="1:10">
      <c r="A55" s="209"/>
      <c r="B55" s="185" t="s">
        <v>28</v>
      </c>
      <c r="C55" s="65">
        <v>1.6729000000000001</v>
      </c>
      <c r="D55" s="93">
        <f t="shared" si="0"/>
        <v>515309.36424063449</v>
      </c>
      <c r="E55" s="94">
        <v>169612.20819000009</v>
      </c>
      <c r="F55" s="94">
        <v>345697.1560506344</v>
      </c>
      <c r="G55" s="71">
        <f t="shared" si="1"/>
        <v>67.085362704413015</v>
      </c>
      <c r="H55" s="115">
        <f t="shared" si="2"/>
        <v>345697.1560506344</v>
      </c>
      <c r="I55" s="71">
        <f t="shared" si="3"/>
        <v>67.085362704413015</v>
      </c>
      <c r="J55" s="71">
        <f t="shared" si="4"/>
        <v>515309.36424063449</v>
      </c>
    </row>
    <row r="56" spans="1:10">
      <c r="A56" s="209"/>
      <c r="B56" s="185" t="s">
        <v>29</v>
      </c>
      <c r="C56" s="65">
        <v>1.665</v>
      </c>
      <c r="D56" s="93">
        <f t="shared" si="0"/>
        <v>451747.60154503788</v>
      </c>
      <c r="E56" s="94">
        <v>189002.86144999979</v>
      </c>
      <c r="F56" s="94">
        <v>262744.74009503808</v>
      </c>
      <c r="G56" s="71">
        <f t="shared" si="1"/>
        <v>58.161845064902515</v>
      </c>
      <c r="H56" s="115">
        <f t="shared" si="2"/>
        <v>262744.74009503808</v>
      </c>
      <c r="I56" s="71">
        <f t="shared" si="3"/>
        <v>58.161845064902515</v>
      </c>
      <c r="J56" s="71">
        <f t="shared" si="4"/>
        <v>451747.60154503788</v>
      </c>
    </row>
    <row r="57" spans="1:10">
      <c r="A57" s="209"/>
      <c r="B57" s="185" t="s">
        <v>30</v>
      </c>
      <c r="C57" s="65">
        <v>1.6489</v>
      </c>
      <c r="D57" s="93">
        <f t="shared" si="0"/>
        <v>396887.71302483836</v>
      </c>
      <c r="E57" s="96">
        <v>149561.20854999992</v>
      </c>
      <c r="F57" s="96">
        <v>247326.50447483847</v>
      </c>
      <c r="G57" s="71">
        <f t="shared" si="1"/>
        <v>62.316493143580907</v>
      </c>
      <c r="H57" s="115">
        <f t="shared" si="2"/>
        <v>247326.50447483847</v>
      </c>
      <c r="I57" s="71">
        <f t="shared" si="3"/>
        <v>62.316493143580907</v>
      </c>
      <c r="J57" s="71">
        <f t="shared" si="4"/>
        <v>396887.71302483836</v>
      </c>
    </row>
    <row r="58" spans="1:10">
      <c r="A58" s="209"/>
      <c r="B58" s="185" t="s">
        <v>31</v>
      </c>
      <c r="C58" s="65">
        <v>1.6539999999999999</v>
      </c>
      <c r="D58" s="93">
        <f t="shared" si="0"/>
        <v>487593.30687960988</v>
      </c>
      <c r="E58" s="96">
        <v>165084.69437999983</v>
      </c>
      <c r="F58" s="96">
        <v>322508.61249961006</v>
      </c>
      <c r="G58" s="71">
        <f t="shared" si="1"/>
        <v>66.142953143374399</v>
      </c>
      <c r="H58" s="115">
        <f t="shared" si="2"/>
        <v>322508.61249961006</v>
      </c>
      <c r="I58" s="71">
        <f t="shared" si="3"/>
        <v>66.142953143374399</v>
      </c>
      <c r="J58" s="71">
        <f t="shared" si="4"/>
        <v>487593.30687960988</v>
      </c>
    </row>
    <row r="59" spans="1:10">
      <c r="A59" s="209"/>
      <c r="B59" s="185" t="s">
        <v>32</v>
      </c>
      <c r="C59" s="65">
        <v>1.6667000000000001</v>
      </c>
      <c r="D59" s="93">
        <f t="shared" si="0"/>
        <v>454141.33999649482</v>
      </c>
      <c r="E59" s="96">
        <v>166864.9403899998</v>
      </c>
      <c r="F59" s="96">
        <v>287276.39960649505</v>
      </c>
      <c r="G59" s="71">
        <f t="shared" si="1"/>
        <v>63.257046717815278</v>
      </c>
      <c r="H59" s="115">
        <f t="shared" si="2"/>
        <v>287276.39960649505</v>
      </c>
      <c r="I59" s="71">
        <f t="shared" si="3"/>
        <v>63.257046717815278</v>
      </c>
      <c r="J59" s="71">
        <f t="shared" si="4"/>
        <v>454141.33999649482</v>
      </c>
    </row>
    <row r="60" spans="1:10">
      <c r="A60" s="209"/>
      <c r="B60" s="185" t="s">
        <v>33</v>
      </c>
      <c r="C60" s="65">
        <v>1.6773</v>
      </c>
      <c r="D60" s="93">
        <f t="shared" si="0"/>
        <v>441927.85272768349</v>
      </c>
      <c r="E60" s="96">
        <v>163692.99512999979</v>
      </c>
      <c r="F60" s="96">
        <v>278234.85759768373</v>
      </c>
      <c r="G60" s="71">
        <f t="shared" si="1"/>
        <v>62.959339602686782</v>
      </c>
      <c r="H60" s="115">
        <f t="shared" si="2"/>
        <v>278234.85759768373</v>
      </c>
      <c r="I60" s="71">
        <f t="shared" si="3"/>
        <v>62.959339602686782</v>
      </c>
      <c r="J60" s="71">
        <f t="shared" si="4"/>
        <v>441927.85272768349</v>
      </c>
    </row>
    <row r="61" spans="1:10">
      <c r="A61" s="209"/>
      <c r="B61" s="185" t="s">
        <v>115</v>
      </c>
      <c r="C61" s="65">
        <v>1.6827000000000001</v>
      </c>
      <c r="D61" s="93">
        <f t="shared" si="0"/>
        <v>464420.81808143435</v>
      </c>
      <c r="E61" s="93">
        <v>187977.35118999999</v>
      </c>
      <c r="F61" s="93">
        <v>276443.46689143433</v>
      </c>
      <c r="G61" s="71">
        <f t="shared" si="1"/>
        <v>59.524348635672283</v>
      </c>
      <c r="H61" s="115">
        <f t="shared" si="2"/>
        <v>276443.46689143433</v>
      </c>
      <c r="I61" s="71">
        <f t="shared" si="3"/>
        <v>59.524348635672283</v>
      </c>
      <c r="J61" s="71">
        <f t="shared" si="4"/>
        <v>464420.81808143435</v>
      </c>
    </row>
    <row r="62" spans="1:10">
      <c r="A62" s="209"/>
      <c r="B62" s="185" t="s">
        <v>34</v>
      </c>
      <c r="C62" s="65">
        <v>1.6766000000000001</v>
      </c>
      <c r="D62" s="93">
        <f t="shared" si="0"/>
        <v>507955.60256075003</v>
      </c>
      <c r="E62" s="93">
        <v>175994.24463999999</v>
      </c>
      <c r="F62" s="93">
        <v>331961.35792075004</v>
      </c>
      <c r="G62" s="71">
        <f t="shared" si="1"/>
        <v>65.352435576502657</v>
      </c>
      <c r="H62" s="115">
        <f t="shared" si="2"/>
        <v>331961.35792075004</v>
      </c>
      <c r="I62" s="71">
        <f t="shared" si="3"/>
        <v>65.352435576502657</v>
      </c>
      <c r="J62" s="71">
        <f t="shared" si="4"/>
        <v>507955.60256075003</v>
      </c>
    </row>
    <row r="63" spans="1:10">
      <c r="A63" s="209"/>
      <c r="B63" s="185" t="s">
        <v>35</v>
      </c>
      <c r="C63" s="65">
        <v>1.681</v>
      </c>
      <c r="D63" s="93">
        <f t="shared" si="0"/>
        <v>540144.13316001196</v>
      </c>
      <c r="E63" s="93">
        <v>210131.98106999998</v>
      </c>
      <c r="F63" s="93">
        <v>330012.15209001198</v>
      </c>
      <c r="G63" s="71">
        <f t="shared" si="1"/>
        <v>61.097053884365607</v>
      </c>
      <c r="H63" s="115">
        <f t="shared" si="2"/>
        <v>330012.15209001198</v>
      </c>
      <c r="I63" s="71">
        <f t="shared" si="3"/>
        <v>61.097053884365607</v>
      </c>
      <c r="J63" s="71">
        <f t="shared" si="4"/>
        <v>540144.13316001196</v>
      </c>
    </row>
    <row r="64" spans="1:10">
      <c r="A64" s="210"/>
      <c r="B64" s="185" t="s">
        <v>36</v>
      </c>
      <c r="C64" s="65">
        <v>1.6791</v>
      </c>
      <c r="D64" s="93">
        <f t="shared" si="0"/>
        <v>731059.94131482195</v>
      </c>
      <c r="E64" s="93">
        <v>280552.75069999998</v>
      </c>
      <c r="F64" s="93">
        <v>450507.19061482197</v>
      </c>
      <c r="G64" s="71">
        <f t="shared" si="1"/>
        <v>61.62383754806455</v>
      </c>
      <c r="H64" s="115">
        <f t="shared" si="2"/>
        <v>450507.19061482197</v>
      </c>
      <c r="I64" s="71">
        <f t="shared" si="3"/>
        <v>61.62383754806455</v>
      </c>
      <c r="J64" s="71">
        <f t="shared" si="4"/>
        <v>731059.94131482195</v>
      </c>
    </row>
    <row r="65" spans="1:10">
      <c r="A65" s="208">
        <v>2010</v>
      </c>
      <c r="B65" s="185" t="s">
        <v>26</v>
      </c>
      <c r="C65" s="65">
        <v>1.7097</v>
      </c>
      <c r="D65" s="93">
        <f t="shared" si="0"/>
        <v>401274.55965866451</v>
      </c>
      <c r="E65" s="93">
        <v>188766.19466000004</v>
      </c>
      <c r="F65" s="93">
        <v>212508.3649986645</v>
      </c>
      <c r="G65" s="71">
        <f t="shared" si="1"/>
        <v>52.958344824907442</v>
      </c>
      <c r="H65" s="115">
        <f t="shared" si="2"/>
        <v>212508.3649986645</v>
      </c>
      <c r="I65" s="71">
        <f t="shared" si="3"/>
        <v>52.958344824907442</v>
      </c>
      <c r="J65" s="71">
        <f t="shared" si="4"/>
        <v>401274.55965866451</v>
      </c>
    </row>
    <row r="66" spans="1:10">
      <c r="A66" s="209"/>
      <c r="B66" s="185" t="s">
        <v>27</v>
      </c>
      <c r="C66" s="65">
        <v>1.7255</v>
      </c>
      <c r="D66" s="93">
        <f t="shared" si="0"/>
        <v>541706.63459449494</v>
      </c>
      <c r="E66" s="93">
        <v>202077.88310000004</v>
      </c>
      <c r="F66" s="93">
        <v>339628.75149449497</v>
      </c>
      <c r="G66" s="71">
        <f t="shared" si="1"/>
        <v>62.696066432476073</v>
      </c>
      <c r="H66" s="115">
        <f t="shared" si="2"/>
        <v>339628.75149449497</v>
      </c>
      <c r="I66" s="71">
        <f t="shared" si="3"/>
        <v>62.696066432476073</v>
      </c>
      <c r="J66" s="71">
        <f t="shared" si="4"/>
        <v>541706.63459449494</v>
      </c>
    </row>
    <row r="67" spans="1:10">
      <c r="A67" s="209"/>
      <c r="B67" s="185" t="s">
        <v>28</v>
      </c>
      <c r="C67" s="65">
        <v>1.7287999999999999</v>
      </c>
      <c r="D67" s="93">
        <f t="shared" si="0"/>
        <v>696701.30602066801</v>
      </c>
      <c r="E67" s="93">
        <v>251402.64054999995</v>
      </c>
      <c r="F67" s="93">
        <v>445298.665470668</v>
      </c>
      <c r="G67" s="71">
        <f t="shared" si="1"/>
        <v>63.915290759833596</v>
      </c>
      <c r="H67" s="115">
        <f t="shared" si="2"/>
        <v>445298.665470668</v>
      </c>
      <c r="I67" s="71">
        <f t="shared" si="3"/>
        <v>63.915290759833596</v>
      </c>
      <c r="J67" s="71">
        <f t="shared" si="4"/>
        <v>696701.30602066801</v>
      </c>
    </row>
    <row r="68" spans="1:10">
      <c r="A68" s="209"/>
      <c r="B68" s="185" t="s">
        <v>29</v>
      </c>
      <c r="C68" s="65">
        <v>1.7517</v>
      </c>
      <c r="D68" s="93">
        <f t="shared" si="0"/>
        <v>650568.4713635291</v>
      </c>
      <c r="E68" s="93">
        <v>280943.56940000004</v>
      </c>
      <c r="F68" s="93">
        <v>369624.90196352906</v>
      </c>
      <c r="G68" s="71">
        <f t="shared" si="1"/>
        <v>56.815680167966143</v>
      </c>
      <c r="H68" s="115">
        <f t="shared" si="2"/>
        <v>369624.90196352906</v>
      </c>
      <c r="I68" s="71">
        <f t="shared" si="3"/>
        <v>56.815680167966143</v>
      </c>
      <c r="J68" s="71">
        <f t="shared" si="4"/>
        <v>650568.4713635291</v>
      </c>
    </row>
    <row r="69" spans="1:10">
      <c r="A69" s="209"/>
      <c r="B69" s="185" t="s">
        <v>30</v>
      </c>
      <c r="C69" s="65">
        <v>1.78</v>
      </c>
      <c r="D69" s="93">
        <f t="shared" si="0"/>
        <v>598144.6926308081</v>
      </c>
      <c r="E69" s="93">
        <v>270366.85475000006</v>
      </c>
      <c r="F69" s="93">
        <v>327777.83788080799</v>
      </c>
      <c r="G69" s="71">
        <f t="shared" si="1"/>
        <v>54.799088233843406</v>
      </c>
      <c r="H69" s="115">
        <f t="shared" si="2"/>
        <v>327777.83788080799</v>
      </c>
      <c r="I69" s="71">
        <f t="shared" si="3"/>
        <v>54.799088233843406</v>
      </c>
      <c r="J69" s="71">
        <f t="shared" si="4"/>
        <v>598144.6926308081</v>
      </c>
    </row>
    <row r="70" spans="1:10">
      <c r="A70" s="209"/>
      <c r="B70" s="185" t="s">
        <v>31</v>
      </c>
      <c r="C70" s="65">
        <v>1.8579000000000001</v>
      </c>
      <c r="D70" s="93">
        <f t="shared" ref="D70:D122" si="5">SUM(E70:F70)</f>
        <v>775608.93506457098</v>
      </c>
      <c r="E70" s="93">
        <v>339725.35889000003</v>
      </c>
      <c r="F70" s="93">
        <v>435883.57617457095</v>
      </c>
      <c r="G70" s="71">
        <f t="shared" ref="G70:G111" si="6">F70/(E70+F70)*100</f>
        <v>56.198885349133164</v>
      </c>
      <c r="H70" s="115">
        <f t="shared" ref="H70:H112" si="7">F70</f>
        <v>435883.57617457095</v>
      </c>
      <c r="I70" s="71">
        <f t="shared" ref="I70:I122" si="8">H70/(H70+E70)*100</f>
        <v>56.198885349133164</v>
      </c>
      <c r="J70" s="71">
        <f t="shared" ref="J70:J123" si="9">H70+E70</f>
        <v>775608.93506457098</v>
      </c>
    </row>
    <row r="71" spans="1:10">
      <c r="A71" s="209"/>
      <c r="B71" s="185" t="s">
        <v>32</v>
      </c>
      <c r="C71" s="65">
        <v>1.8429</v>
      </c>
      <c r="D71" s="93">
        <f t="shared" si="5"/>
        <v>706088.41070441692</v>
      </c>
      <c r="E71" s="93">
        <v>292635.5171</v>
      </c>
      <c r="F71" s="93">
        <v>413452.89360441698</v>
      </c>
      <c r="G71" s="71">
        <f t="shared" si="6"/>
        <v>58.555400051382065</v>
      </c>
      <c r="H71" s="115">
        <f t="shared" si="7"/>
        <v>413452.89360441698</v>
      </c>
      <c r="I71" s="71">
        <f t="shared" si="8"/>
        <v>58.555400051382065</v>
      </c>
      <c r="J71" s="71">
        <f t="shared" si="9"/>
        <v>706088.41070441692</v>
      </c>
    </row>
    <row r="72" spans="1:10">
      <c r="A72" s="209"/>
      <c r="B72" s="185" t="s">
        <v>33</v>
      </c>
      <c r="C72" s="65">
        <v>1.8399000000000001</v>
      </c>
      <c r="D72" s="93">
        <f t="shared" si="5"/>
        <v>667254.63418632909</v>
      </c>
      <c r="E72" s="93">
        <v>275368.79568000004</v>
      </c>
      <c r="F72" s="93">
        <v>391885.83850632899</v>
      </c>
      <c r="G72" s="71">
        <f t="shared" si="6"/>
        <v>58.731077826714042</v>
      </c>
      <c r="H72" s="115">
        <f t="shared" si="7"/>
        <v>391885.83850632899</v>
      </c>
      <c r="I72" s="71">
        <f t="shared" si="8"/>
        <v>58.731077826714042</v>
      </c>
      <c r="J72" s="71">
        <f t="shared" si="9"/>
        <v>667254.63418632909</v>
      </c>
    </row>
    <row r="73" spans="1:10">
      <c r="A73" s="209"/>
      <c r="B73" s="185" t="s">
        <v>115</v>
      </c>
      <c r="C73" s="65">
        <v>1.8325</v>
      </c>
      <c r="D73" s="93">
        <f t="shared" si="5"/>
        <v>821070.80328483717</v>
      </c>
      <c r="E73" s="93">
        <v>310278.19253000023</v>
      </c>
      <c r="F73" s="93">
        <v>510792.61075483699</v>
      </c>
      <c r="G73" s="71">
        <f t="shared" si="6"/>
        <v>62.210543684091789</v>
      </c>
      <c r="H73" s="115">
        <f t="shared" si="7"/>
        <v>510792.61075483699</v>
      </c>
      <c r="I73" s="71">
        <f t="shared" si="8"/>
        <v>62.210543684091789</v>
      </c>
      <c r="J73" s="71">
        <f t="shared" si="9"/>
        <v>821070.80328483717</v>
      </c>
    </row>
    <row r="74" spans="1:10">
      <c r="A74" s="209"/>
      <c r="B74" s="185" t="s">
        <v>34</v>
      </c>
      <c r="C74" s="65">
        <v>1.7935000000000001</v>
      </c>
      <c r="D74" s="93">
        <f t="shared" si="5"/>
        <v>684861.82257794496</v>
      </c>
      <c r="E74" s="93">
        <v>271538.30973999994</v>
      </c>
      <c r="F74" s="93">
        <v>413323.51283794502</v>
      </c>
      <c r="G74" s="71">
        <f t="shared" si="6"/>
        <v>60.351372964858783</v>
      </c>
      <c r="H74" s="115">
        <f t="shared" si="7"/>
        <v>413323.51283794502</v>
      </c>
      <c r="I74" s="71">
        <f t="shared" si="8"/>
        <v>60.351372964858783</v>
      </c>
      <c r="J74" s="71">
        <f t="shared" si="9"/>
        <v>684861.82257794496</v>
      </c>
    </row>
    <row r="75" spans="1:10">
      <c r="A75" s="209"/>
      <c r="B75" s="185" t="s">
        <v>35</v>
      </c>
      <c r="C75" s="65">
        <v>1.7625</v>
      </c>
      <c r="D75" s="93">
        <f t="shared" si="5"/>
        <v>1023627.0271451327</v>
      </c>
      <c r="E75" s="93">
        <v>313267.08457999962</v>
      </c>
      <c r="F75" s="93">
        <v>710359.94256513298</v>
      </c>
      <c r="G75" s="71">
        <f t="shared" si="6"/>
        <v>69.396364469420774</v>
      </c>
      <c r="H75" s="115">
        <f t="shared" si="7"/>
        <v>710359.94256513298</v>
      </c>
      <c r="I75" s="71">
        <f t="shared" si="8"/>
        <v>69.396364469420774</v>
      </c>
      <c r="J75" s="71">
        <f t="shared" si="9"/>
        <v>1023627.0271451327</v>
      </c>
    </row>
    <row r="76" spans="1:10">
      <c r="A76" s="210"/>
      <c r="B76" s="185" t="s">
        <v>36</v>
      </c>
      <c r="C76" s="65">
        <v>1.7632000000000001</v>
      </c>
      <c r="D76" s="93">
        <f t="shared" si="5"/>
        <v>1234900.2193842605</v>
      </c>
      <c r="E76" s="93">
        <v>445694.22550999955</v>
      </c>
      <c r="F76" s="93">
        <v>789205.99387426092</v>
      </c>
      <c r="G76" s="71">
        <f t="shared" si="6"/>
        <v>63.908482765333929</v>
      </c>
      <c r="H76" s="115">
        <f t="shared" si="7"/>
        <v>789205.99387426092</v>
      </c>
      <c r="I76" s="71">
        <f t="shared" si="8"/>
        <v>63.908482765333929</v>
      </c>
      <c r="J76" s="71">
        <f t="shared" si="9"/>
        <v>1234900.2193842605</v>
      </c>
    </row>
    <row r="77" spans="1:10">
      <c r="A77" s="208">
        <v>2011</v>
      </c>
      <c r="B77" s="185" t="s">
        <v>26</v>
      </c>
      <c r="C77" s="65">
        <v>1.7959000000000001</v>
      </c>
      <c r="D77" s="93">
        <f t="shared" si="5"/>
        <v>601863.51883187494</v>
      </c>
      <c r="E77" s="93">
        <v>274329.13783999975</v>
      </c>
      <c r="F77" s="93">
        <v>327534.38099187525</v>
      </c>
      <c r="G77" s="71">
        <f t="shared" si="6"/>
        <v>54.420042209497829</v>
      </c>
      <c r="H77" s="115">
        <f t="shared" si="7"/>
        <v>327534.38099187525</v>
      </c>
      <c r="I77" s="71">
        <f t="shared" si="8"/>
        <v>54.420042209497829</v>
      </c>
      <c r="J77" s="71">
        <f t="shared" si="9"/>
        <v>601863.51883187494</v>
      </c>
    </row>
    <row r="78" spans="1:10">
      <c r="A78" s="209"/>
      <c r="B78" s="185" t="s">
        <v>27</v>
      </c>
      <c r="C78" s="65">
        <v>1.776</v>
      </c>
      <c r="D78" s="93">
        <f t="shared" si="5"/>
        <v>665145.99477465206</v>
      </c>
      <c r="E78" s="93">
        <v>280454.20686000003</v>
      </c>
      <c r="F78" s="93">
        <v>384691.78791465203</v>
      </c>
      <c r="G78" s="71">
        <f t="shared" si="6"/>
        <v>57.835691853633364</v>
      </c>
      <c r="H78" s="115">
        <f t="shared" si="7"/>
        <v>384691.78791465203</v>
      </c>
      <c r="I78" s="71">
        <f t="shared" si="8"/>
        <v>57.835691853633364</v>
      </c>
      <c r="J78" s="71">
        <f t="shared" si="9"/>
        <v>665145.99477465206</v>
      </c>
    </row>
    <row r="79" spans="1:10">
      <c r="A79" s="209"/>
      <c r="B79" s="185" t="s">
        <v>28</v>
      </c>
      <c r="C79" s="65">
        <v>1.7121774193548389</v>
      </c>
      <c r="D79" s="93">
        <f t="shared" si="5"/>
        <v>940586.61594404711</v>
      </c>
      <c r="E79" s="93">
        <v>397597.55998000025</v>
      </c>
      <c r="F79" s="93">
        <v>542989.05596404686</v>
      </c>
      <c r="G79" s="71">
        <f t="shared" si="6"/>
        <v>57.728767001331406</v>
      </c>
      <c r="H79" s="115">
        <f t="shared" si="7"/>
        <v>542989.05596404686</v>
      </c>
      <c r="I79" s="71">
        <f t="shared" si="8"/>
        <v>57.728767001331406</v>
      </c>
      <c r="J79" s="71">
        <f t="shared" si="9"/>
        <v>940586.61594404711</v>
      </c>
    </row>
    <row r="80" spans="1:10">
      <c r="A80" s="209"/>
      <c r="B80" s="185" t="s">
        <v>29</v>
      </c>
      <c r="C80" s="65">
        <v>1.6651500000000001</v>
      </c>
      <c r="D80" s="93">
        <f t="shared" si="5"/>
        <v>864890.35545326839</v>
      </c>
      <c r="E80" s="93">
        <v>406626.8750800002</v>
      </c>
      <c r="F80" s="93">
        <v>458263.48037326813</v>
      </c>
      <c r="G80" s="71">
        <f t="shared" si="6"/>
        <v>52.985153260623797</v>
      </c>
      <c r="H80" s="115">
        <f t="shared" si="7"/>
        <v>458263.48037326813</v>
      </c>
      <c r="I80" s="71">
        <f t="shared" si="8"/>
        <v>52.985153260623797</v>
      </c>
      <c r="J80" s="71">
        <f t="shared" si="9"/>
        <v>864890.35545326839</v>
      </c>
    </row>
    <row r="81" spans="1:10">
      <c r="A81" s="209"/>
      <c r="B81" s="185" t="s">
        <v>30</v>
      </c>
      <c r="C81" s="65">
        <v>1.6759451612903229</v>
      </c>
      <c r="D81" s="93">
        <f t="shared" si="5"/>
        <v>887737.05024767877</v>
      </c>
      <c r="E81" s="93">
        <v>451990.03321000002</v>
      </c>
      <c r="F81" s="93">
        <v>435747.01703767874</v>
      </c>
      <c r="G81" s="71">
        <f t="shared" si="6"/>
        <v>49.085144854110261</v>
      </c>
      <c r="H81" s="115">
        <f t="shared" si="7"/>
        <v>435747.01703767874</v>
      </c>
      <c r="I81" s="71">
        <f t="shared" si="8"/>
        <v>49.085144854110261</v>
      </c>
      <c r="J81" s="71">
        <f t="shared" si="9"/>
        <v>887737.05024767877</v>
      </c>
    </row>
    <row r="82" spans="1:10">
      <c r="A82" s="209"/>
      <c r="B82" s="185" t="s">
        <v>31</v>
      </c>
      <c r="C82" s="65">
        <v>1.6548066666666665</v>
      </c>
      <c r="D82" s="93">
        <f t="shared" si="5"/>
        <v>1306134.5738006355</v>
      </c>
      <c r="E82" s="93">
        <v>507298.97745000024</v>
      </c>
      <c r="F82" s="93">
        <v>798835.5963506354</v>
      </c>
      <c r="G82" s="71">
        <f t="shared" si="6"/>
        <v>61.160282590648826</v>
      </c>
      <c r="H82" s="115">
        <f t="shared" si="7"/>
        <v>798835.5963506354</v>
      </c>
      <c r="I82" s="71">
        <f t="shared" si="8"/>
        <v>61.160282590648826</v>
      </c>
      <c r="J82" s="71">
        <f t="shared" si="9"/>
        <v>1306134.5738006355</v>
      </c>
    </row>
    <row r="83" spans="1:10">
      <c r="A83" s="209"/>
      <c r="B83" s="185" t="s">
        <v>32</v>
      </c>
      <c r="C83" s="65">
        <v>1.66576129032258</v>
      </c>
      <c r="D83" s="93">
        <f t="shared" si="5"/>
        <v>934856.68092990515</v>
      </c>
      <c r="E83" s="93">
        <v>469931.86667926912</v>
      </c>
      <c r="F83" s="93">
        <v>464924.81425063603</v>
      </c>
      <c r="G83" s="71">
        <f t="shared" si="6"/>
        <v>49.732202136927953</v>
      </c>
      <c r="H83" s="115">
        <f t="shared" si="7"/>
        <v>464924.81425063603</v>
      </c>
      <c r="I83" s="71">
        <f t="shared" si="8"/>
        <v>49.732202136927953</v>
      </c>
      <c r="J83" s="71">
        <f t="shared" si="9"/>
        <v>934856.68092990515</v>
      </c>
    </row>
    <row r="84" spans="1:10">
      <c r="A84" s="209"/>
      <c r="B84" s="185" t="s">
        <v>33</v>
      </c>
      <c r="C84" s="65">
        <v>1.6507645161290319</v>
      </c>
      <c r="D84" s="93">
        <f t="shared" si="5"/>
        <v>916918.14933629916</v>
      </c>
      <c r="E84" s="93">
        <v>492249.42936340038</v>
      </c>
      <c r="F84" s="93">
        <v>424668.71997289872</v>
      </c>
      <c r="G84" s="71">
        <f t="shared" si="6"/>
        <v>46.314790505596427</v>
      </c>
      <c r="H84" s="115">
        <f t="shared" si="7"/>
        <v>424668.71997289872</v>
      </c>
      <c r="I84" s="71">
        <f t="shared" si="8"/>
        <v>46.314790505596427</v>
      </c>
      <c r="J84" s="71">
        <f t="shared" si="9"/>
        <v>916918.14933629916</v>
      </c>
    </row>
    <row r="85" spans="1:10">
      <c r="A85" s="209"/>
      <c r="B85" s="185" t="s">
        <v>115</v>
      </c>
      <c r="C85" s="65">
        <v>1.6619199999999996</v>
      </c>
      <c r="D85" s="93">
        <f t="shared" si="5"/>
        <v>1086416.1393622649</v>
      </c>
      <c r="E85" s="93">
        <v>551473.4206654001</v>
      </c>
      <c r="F85" s="93">
        <v>534942.7186968649</v>
      </c>
      <c r="G85" s="71">
        <f t="shared" si="6"/>
        <v>49.239209481081595</v>
      </c>
      <c r="H85" s="115">
        <f t="shared" si="7"/>
        <v>534942.7186968649</v>
      </c>
      <c r="I85" s="71">
        <f t="shared" si="8"/>
        <v>49.239209481081595</v>
      </c>
      <c r="J85" s="71">
        <f t="shared" si="9"/>
        <v>1086416.1393622649</v>
      </c>
    </row>
    <row r="86" spans="1:10">
      <c r="A86" s="209"/>
      <c r="B86" s="185" t="s">
        <v>34</v>
      </c>
      <c r="C86" s="65">
        <v>1.6604451612903224</v>
      </c>
      <c r="D86" s="93">
        <f t="shared" si="5"/>
        <v>1029778.9124641692</v>
      </c>
      <c r="E86" s="93">
        <v>529342.91085850017</v>
      </c>
      <c r="F86" s="93">
        <v>500436.00160566904</v>
      </c>
      <c r="G86" s="71">
        <f t="shared" si="6"/>
        <v>48.596450708839072</v>
      </c>
      <c r="H86" s="115">
        <f t="shared" si="7"/>
        <v>500436.00160566904</v>
      </c>
      <c r="I86" s="71">
        <f t="shared" si="8"/>
        <v>48.596450708839072</v>
      </c>
      <c r="J86" s="71">
        <f t="shared" si="9"/>
        <v>1029778.9124641692</v>
      </c>
    </row>
    <row r="87" spans="1:10">
      <c r="A87" s="209"/>
      <c r="B87" s="185" t="s">
        <v>35</v>
      </c>
      <c r="C87" s="65">
        <v>1.6586633333333327</v>
      </c>
      <c r="D87" s="93">
        <f t="shared" si="5"/>
        <v>930564.90202819149</v>
      </c>
      <c r="E87" s="93">
        <v>525463.49641730031</v>
      </c>
      <c r="F87" s="93">
        <v>405101.40561089118</v>
      </c>
      <c r="G87" s="71">
        <f t="shared" si="6"/>
        <v>43.532848136434296</v>
      </c>
      <c r="H87" s="115">
        <f t="shared" si="7"/>
        <v>405101.40561089118</v>
      </c>
      <c r="I87" s="71">
        <f t="shared" si="8"/>
        <v>43.532848136434296</v>
      </c>
      <c r="J87" s="71">
        <f t="shared" si="9"/>
        <v>930564.90202819149</v>
      </c>
    </row>
    <row r="88" spans="1:10">
      <c r="A88" s="210"/>
      <c r="B88" s="185" t="s">
        <v>36</v>
      </c>
      <c r="C88" s="65">
        <v>1.6603032258064514</v>
      </c>
      <c r="D88" s="93">
        <f t="shared" si="5"/>
        <v>1126015.2384763439</v>
      </c>
      <c r="E88" s="93">
        <v>523848.00241972692</v>
      </c>
      <c r="F88" s="93">
        <v>602167.236056617</v>
      </c>
      <c r="G88" s="71">
        <f t="shared" si="6"/>
        <v>53.477716418068496</v>
      </c>
      <c r="H88" s="115">
        <f t="shared" si="7"/>
        <v>602167.236056617</v>
      </c>
      <c r="I88" s="71">
        <f t="shared" si="8"/>
        <v>53.477716418068496</v>
      </c>
      <c r="J88" s="71">
        <f t="shared" si="9"/>
        <v>1126015.2384763439</v>
      </c>
    </row>
    <row r="89" spans="1:10">
      <c r="A89" s="208">
        <v>2012</v>
      </c>
      <c r="B89" s="185" t="s">
        <v>26</v>
      </c>
      <c r="C89" s="65">
        <v>1.6692903225806448</v>
      </c>
      <c r="D89" s="93">
        <f t="shared" si="5"/>
        <v>659585.39490946208</v>
      </c>
      <c r="E89" s="93">
        <v>354084.92194130004</v>
      </c>
      <c r="F89" s="93">
        <v>305500.47296816204</v>
      </c>
      <c r="G89" s="71">
        <f t="shared" si="6"/>
        <v>46.317046333340436</v>
      </c>
      <c r="H89" s="115">
        <f t="shared" si="7"/>
        <v>305500.47296816204</v>
      </c>
      <c r="I89" s="71">
        <f t="shared" si="8"/>
        <v>46.317046333340436</v>
      </c>
      <c r="J89" s="71">
        <f t="shared" si="9"/>
        <v>659585.39490946208</v>
      </c>
    </row>
    <row r="90" spans="1:10">
      <c r="A90" s="209"/>
      <c r="B90" s="185" t="s">
        <v>27</v>
      </c>
      <c r="C90" s="65">
        <v>1.6581931034482758</v>
      </c>
      <c r="D90" s="93">
        <f t="shared" si="5"/>
        <v>752036.92068475229</v>
      </c>
      <c r="E90" s="93">
        <v>420433.49406631431</v>
      </c>
      <c r="F90" s="93">
        <v>331603.42661843798</v>
      </c>
      <c r="G90" s="71">
        <f t="shared" si="6"/>
        <v>44.094035478537819</v>
      </c>
      <c r="H90" s="115">
        <f t="shared" si="7"/>
        <v>331603.42661843798</v>
      </c>
      <c r="I90" s="71">
        <f t="shared" si="8"/>
        <v>44.094035478537819</v>
      </c>
      <c r="J90" s="71">
        <f t="shared" si="9"/>
        <v>752036.92068475229</v>
      </c>
    </row>
    <row r="91" spans="1:10">
      <c r="A91" s="209"/>
      <c r="B91" s="185" t="s">
        <v>28</v>
      </c>
      <c r="C91" s="65">
        <v>1.6534354838709675</v>
      </c>
      <c r="D91" s="93">
        <f t="shared" si="5"/>
        <v>931254.50857927301</v>
      </c>
      <c r="E91" s="93">
        <v>460097.35363295308</v>
      </c>
      <c r="F91" s="93">
        <v>471157.15494631988</v>
      </c>
      <c r="G91" s="71">
        <f t="shared" si="6"/>
        <v>50.593811960719506</v>
      </c>
      <c r="H91" s="115">
        <f t="shared" si="7"/>
        <v>471157.15494631988</v>
      </c>
      <c r="I91" s="71">
        <f t="shared" si="8"/>
        <v>50.593811960719506</v>
      </c>
      <c r="J91" s="71">
        <f t="shared" si="9"/>
        <v>931254.50857927301</v>
      </c>
    </row>
    <row r="92" spans="1:10">
      <c r="A92" s="209"/>
      <c r="B92" s="185" t="s">
        <v>29</v>
      </c>
      <c r="C92" s="65">
        <v>1.6365499999999999</v>
      </c>
      <c r="D92" s="93">
        <f t="shared" si="5"/>
        <v>849609.82966951979</v>
      </c>
      <c r="E92" s="93">
        <v>478251.84004902281</v>
      </c>
      <c r="F92" s="93">
        <v>371357.98962049698</v>
      </c>
      <c r="G92" s="71">
        <f t="shared" si="6"/>
        <v>43.709238835542592</v>
      </c>
      <c r="H92" s="115">
        <f t="shared" si="7"/>
        <v>371357.98962049698</v>
      </c>
      <c r="I92" s="71">
        <f t="shared" si="8"/>
        <v>43.709238835542592</v>
      </c>
      <c r="J92" s="71">
        <f t="shared" si="9"/>
        <v>849609.82966951979</v>
      </c>
    </row>
    <row r="93" spans="1:10">
      <c r="A93" s="209"/>
      <c r="B93" s="185" t="s">
        <v>30</v>
      </c>
      <c r="C93" s="65">
        <v>1.6265193548387091</v>
      </c>
      <c r="D93" s="93">
        <f t="shared" si="5"/>
        <v>1003548.749575546</v>
      </c>
      <c r="E93" s="93">
        <v>535344.12675174442</v>
      </c>
      <c r="F93" s="93">
        <v>468204.62282380159</v>
      </c>
      <c r="G93" s="71">
        <f t="shared" si="6"/>
        <v>46.65489574092242</v>
      </c>
      <c r="H93" s="115">
        <f t="shared" si="7"/>
        <v>468204.62282380159</v>
      </c>
      <c r="I93" s="71">
        <f t="shared" si="8"/>
        <v>46.65489574092242</v>
      </c>
      <c r="J93" s="71">
        <f t="shared" si="9"/>
        <v>1003548.749575546</v>
      </c>
    </row>
    <row r="94" spans="1:10">
      <c r="A94" s="209"/>
      <c r="B94" s="185" t="s">
        <v>31</v>
      </c>
      <c r="C94" s="65">
        <v>1.6350666666666667</v>
      </c>
      <c r="D94" s="93">
        <f t="shared" si="5"/>
        <v>1186772.0214943918</v>
      </c>
      <c r="E94" s="93">
        <v>624993.00299131731</v>
      </c>
      <c r="F94" s="93">
        <v>561779.01850307453</v>
      </c>
      <c r="G94" s="71">
        <f t="shared" si="6"/>
        <v>47.336725868855453</v>
      </c>
      <c r="H94" s="115">
        <f t="shared" si="7"/>
        <v>561779.01850307453</v>
      </c>
      <c r="I94" s="71">
        <f t="shared" si="8"/>
        <v>47.336725868855453</v>
      </c>
      <c r="J94" s="71">
        <f t="shared" si="9"/>
        <v>1186772.0214943918</v>
      </c>
    </row>
    <row r="95" spans="1:10">
      <c r="A95" s="209"/>
      <c r="B95" s="185" t="s">
        <v>32</v>
      </c>
      <c r="C95" s="65">
        <v>1.6522838709677421</v>
      </c>
      <c r="D95" s="93">
        <f t="shared" si="5"/>
        <v>1054483.8923029667</v>
      </c>
      <c r="E95" s="93">
        <v>557823.67395731562</v>
      </c>
      <c r="F95" s="93">
        <v>496660.21834565105</v>
      </c>
      <c r="G95" s="71">
        <f t="shared" si="6"/>
        <v>47.099839264586343</v>
      </c>
      <c r="H95" s="115">
        <f t="shared" si="7"/>
        <v>496660.21834565105</v>
      </c>
      <c r="I95" s="71">
        <f t="shared" si="8"/>
        <v>47.099839264586343</v>
      </c>
      <c r="J95" s="71">
        <f t="shared" si="9"/>
        <v>1054483.8923029667</v>
      </c>
    </row>
    <row r="96" spans="1:10">
      <c r="A96" s="209"/>
      <c r="B96" s="185" t="s">
        <v>33</v>
      </c>
      <c r="C96" s="65">
        <v>1.6475677419354835</v>
      </c>
      <c r="D96" s="93">
        <f t="shared" si="5"/>
        <v>922640.58670953359</v>
      </c>
      <c r="E96" s="93">
        <v>488128.03255580115</v>
      </c>
      <c r="F96" s="93">
        <v>434512.55415373237</v>
      </c>
      <c r="G96" s="71">
        <f t="shared" si="6"/>
        <v>47.094454808600993</v>
      </c>
      <c r="H96" s="115">
        <f t="shared" si="7"/>
        <v>434512.55415373237</v>
      </c>
      <c r="I96" s="71">
        <f t="shared" si="8"/>
        <v>47.094454808600993</v>
      </c>
      <c r="J96" s="71">
        <f t="shared" si="9"/>
        <v>922640.58670953359</v>
      </c>
    </row>
    <row r="97" spans="1:10">
      <c r="A97" s="209"/>
      <c r="B97" s="185" t="s">
        <v>115</v>
      </c>
      <c r="C97" s="65">
        <v>1.6539066666666669</v>
      </c>
      <c r="D97" s="93">
        <f t="shared" si="5"/>
        <v>1017760.6077166907</v>
      </c>
      <c r="E97" s="93">
        <v>521551.92960657302</v>
      </c>
      <c r="F97" s="93">
        <v>496208.67811011779</v>
      </c>
      <c r="G97" s="71">
        <f t="shared" si="6"/>
        <v>48.754950265106459</v>
      </c>
      <c r="H97" s="115">
        <f t="shared" si="7"/>
        <v>496208.67811011779</v>
      </c>
      <c r="I97" s="71">
        <f t="shared" si="8"/>
        <v>48.754950265106459</v>
      </c>
      <c r="J97" s="71">
        <f t="shared" si="9"/>
        <v>1017760.6077166907</v>
      </c>
    </row>
    <row r="98" spans="1:10">
      <c r="A98" s="209"/>
      <c r="B98" s="185" t="s">
        <v>34</v>
      </c>
      <c r="C98" s="65">
        <v>1.6598612903225802</v>
      </c>
      <c r="D98" s="93">
        <f t="shared" si="5"/>
        <v>941772.18671551289</v>
      </c>
      <c r="E98" s="93">
        <v>533269.09757637768</v>
      </c>
      <c r="F98" s="93">
        <v>408503.08913913521</v>
      </c>
      <c r="G98" s="71">
        <f t="shared" si="6"/>
        <v>43.375998452854539</v>
      </c>
      <c r="H98" s="115">
        <f t="shared" si="7"/>
        <v>408503.08913913521</v>
      </c>
      <c r="I98" s="71">
        <f t="shared" si="8"/>
        <v>43.375998452854539</v>
      </c>
      <c r="J98" s="71">
        <f t="shared" si="9"/>
        <v>941772.18671551289</v>
      </c>
    </row>
    <row r="99" spans="1:10">
      <c r="A99" s="209"/>
      <c r="B99" s="185" t="s">
        <v>35</v>
      </c>
      <c r="C99" s="65">
        <v>1.6624266666666669</v>
      </c>
      <c r="D99" s="93">
        <f t="shared" si="5"/>
        <v>905279.16794640129</v>
      </c>
      <c r="E99" s="93">
        <v>502644.81912298943</v>
      </c>
      <c r="F99" s="93">
        <v>402634.34882341191</v>
      </c>
      <c r="G99" s="71">
        <f t="shared" si="6"/>
        <v>44.476263574779466</v>
      </c>
      <c r="H99" s="115">
        <f t="shared" si="7"/>
        <v>402634.34882341191</v>
      </c>
      <c r="I99" s="71">
        <f t="shared" si="8"/>
        <v>44.476263574779466</v>
      </c>
      <c r="J99" s="71">
        <f t="shared" si="9"/>
        <v>905279.16794640129</v>
      </c>
    </row>
    <row r="100" spans="1:10">
      <c r="A100" s="210"/>
      <c r="B100" s="185" t="s">
        <v>36</v>
      </c>
      <c r="C100" s="65">
        <v>1.6599354838709677</v>
      </c>
      <c r="D100" s="93">
        <f t="shared" si="5"/>
        <v>1137520.6551737622</v>
      </c>
      <c r="E100" s="93">
        <v>643295.30579259247</v>
      </c>
      <c r="F100" s="93">
        <v>494225.34938116971</v>
      </c>
      <c r="G100" s="71">
        <f t="shared" si="6"/>
        <v>43.447593424637567</v>
      </c>
      <c r="H100" s="115">
        <f t="shared" si="7"/>
        <v>494225.34938116971</v>
      </c>
      <c r="I100" s="71">
        <f t="shared" si="8"/>
        <v>43.447593424637567</v>
      </c>
      <c r="J100" s="71">
        <f t="shared" si="9"/>
        <v>1137520.6551737622</v>
      </c>
    </row>
    <row r="101" spans="1:10">
      <c r="A101" s="208">
        <v>2013</v>
      </c>
      <c r="B101" s="185" t="s">
        <v>26</v>
      </c>
      <c r="C101" s="65">
        <v>1.6587451612903226</v>
      </c>
      <c r="D101" s="93">
        <f t="shared" si="5"/>
        <v>822943.83227077941</v>
      </c>
      <c r="E101" s="93">
        <v>471277.25967982505</v>
      </c>
      <c r="F101" s="93">
        <v>351666.57259095443</v>
      </c>
      <c r="G101" s="71">
        <f t="shared" si="6"/>
        <v>42.732755116541526</v>
      </c>
      <c r="H101" s="115">
        <f t="shared" si="7"/>
        <v>351666.57259095443</v>
      </c>
      <c r="I101" s="71">
        <f t="shared" si="8"/>
        <v>42.732755116541526</v>
      </c>
      <c r="J101" s="71">
        <f t="shared" si="9"/>
        <v>822943.83227077941</v>
      </c>
    </row>
    <row r="102" spans="1:10">
      <c r="A102" s="209"/>
      <c r="B102" s="185" t="s">
        <v>27</v>
      </c>
      <c r="C102" s="65">
        <v>1.6567035714285716</v>
      </c>
      <c r="D102" s="93">
        <f t="shared" si="5"/>
        <v>926094.32808516128</v>
      </c>
      <c r="E102" s="93">
        <v>516179.41454358154</v>
      </c>
      <c r="F102" s="93">
        <v>409914.91354157968</v>
      </c>
      <c r="G102" s="71">
        <f t="shared" si="6"/>
        <v>44.262760402511063</v>
      </c>
      <c r="H102" s="115">
        <f t="shared" si="7"/>
        <v>409914.91354157968</v>
      </c>
      <c r="I102" s="71">
        <f t="shared" si="8"/>
        <v>44.262760402511063</v>
      </c>
      <c r="J102" s="71">
        <f t="shared" si="9"/>
        <v>926094.32808516128</v>
      </c>
    </row>
    <row r="103" spans="1:10">
      <c r="A103" s="209"/>
      <c r="B103" s="185" t="s">
        <v>28</v>
      </c>
      <c r="C103" s="65">
        <v>1.6587741935483875</v>
      </c>
      <c r="D103" s="93">
        <f t="shared" si="5"/>
        <v>1067275.2795664198</v>
      </c>
      <c r="E103" s="93">
        <v>597030.12307027995</v>
      </c>
      <c r="F103" s="93">
        <v>470245.15649613994</v>
      </c>
      <c r="G103" s="71">
        <f t="shared" si="6"/>
        <v>44.060343708811175</v>
      </c>
      <c r="H103" s="115">
        <f t="shared" si="7"/>
        <v>470245.15649613994</v>
      </c>
      <c r="I103" s="71">
        <f t="shared" si="8"/>
        <v>44.060343708811175</v>
      </c>
      <c r="J103" s="71">
        <f t="shared" si="9"/>
        <v>1067275.2795664198</v>
      </c>
    </row>
    <row r="104" spans="1:10">
      <c r="A104" s="209"/>
      <c r="B104" s="185" t="s">
        <v>29</v>
      </c>
      <c r="C104" s="65">
        <v>1.6536233333333337</v>
      </c>
      <c r="D104" s="93">
        <f t="shared" si="5"/>
        <v>1308684.6371769621</v>
      </c>
      <c r="E104" s="93">
        <v>609144.26975876314</v>
      </c>
      <c r="F104" s="93">
        <v>699540.36741819885</v>
      </c>
      <c r="G104" s="71">
        <f t="shared" si="6"/>
        <v>53.453700574281747</v>
      </c>
      <c r="H104" s="115">
        <f t="shared" si="7"/>
        <v>699540.36741819885</v>
      </c>
      <c r="I104" s="71">
        <f t="shared" si="8"/>
        <v>53.453700574281747</v>
      </c>
      <c r="J104" s="71">
        <f t="shared" si="9"/>
        <v>1308684.6371769621</v>
      </c>
    </row>
    <row r="105" spans="1:10">
      <c r="A105" s="209"/>
      <c r="B105" s="185" t="s">
        <v>30</v>
      </c>
      <c r="C105" s="65">
        <v>1.6415709677419352</v>
      </c>
      <c r="D105" s="93">
        <f t="shared" si="5"/>
        <v>1353763.0565971585</v>
      </c>
      <c r="E105" s="93">
        <v>635623.93445056328</v>
      </c>
      <c r="F105" s="93">
        <v>718139.12214659527</v>
      </c>
      <c r="G105" s="71">
        <f t="shared" si="6"/>
        <v>53.047622968211428</v>
      </c>
      <c r="H105" s="115">
        <f t="shared" si="7"/>
        <v>718139.12214659527</v>
      </c>
      <c r="I105" s="71">
        <f t="shared" si="8"/>
        <v>53.047622968211428</v>
      </c>
      <c r="J105" s="71">
        <f t="shared" si="9"/>
        <v>1353763.0565971585</v>
      </c>
    </row>
    <row r="106" spans="1:10">
      <c r="A106" s="209"/>
      <c r="B106" s="185" t="s">
        <v>31</v>
      </c>
      <c r="C106" s="65">
        <v>1.6558833333333332</v>
      </c>
      <c r="D106" s="93">
        <f t="shared" si="5"/>
        <v>1089279.5028563491</v>
      </c>
      <c r="E106" s="93">
        <v>625577.49747406505</v>
      </c>
      <c r="F106" s="93">
        <v>463702.00538228406</v>
      </c>
      <c r="G106" s="71">
        <f t="shared" si="6"/>
        <v>42.569607173030199</v>
      </c>
      <c r="H106" s="115">
        <f t="shared" si="7"/>
        <v>463702.00538228406</v>
      </c>
      <c r="I106" s="71">
        <f t="shared" si="8"/>
        <v>42.569607173030199</v>
      </c>
      <c r="J106" s="71">
        <f t="shared" si="9"/>
        <v>1089279.5028563491</v>
      </c>
    </row>
    <row r="107" spans="1:10">
      <c r="A107" s="209"/>
      <c r="B107" s="185" t="s">
        <v>32</v>
      </c>
      <c r="C107" s="65">
        <v>1.6549290322580648</v>
      </c>
      <c r="D107" s="93">
        <f t="shared" si="5"/>
        <v>1115633.587035062</v>
      </c>
      <c r="E107" s="93">
        <v>689375.18178296066</v>
      </c>
      <c r="F107" s="93">
        <v>426258.40525210142</v>
      </c>
      <c r="G107" s="71">
        <f t="shared" si="6"/>
        <v>38.207742237748263</v>
      </c>
      <c r="H107" s="115">
        <f t="shared" si="7"/>
        <v>426258.40525210142</v>
      </c>
      <c r="I107" s="71">
        <f t="shared" si="8"/>
        <v>38.207742237748263</v>
      </c>
      <c r="J107" s="71">
        <f t="shared" si="9"/>
        <v>1115633.587035062</v>
      </c>
    </row>
    <row r="108" spans="1:10">
      <c r="A108" s="209"/>
      <c r="B108" s="185" t="s">
        <v>33</v>
      </c>
      <c r="C108" s="65">
        <v>1.66156129032258</v>
      </c>
      <c r="D108" s="93">
        <f t="shared" si="5"/>
        <v>1033517.1410927625</v>
      </c>
      <c r="E108" s="93">
        <v>628730.57764900895</v>
      </c>
      <c r="F108" s="93">
        <v>404786.56344375352</v>
      </c>
      <c r="G108" s="71">
        <f t="shared" si="6"/>
        <v>39.165926461148288</v>
      </c>
      <c r="H108" s="115">
        <f>F108</f>
        <v>404786.56344375352</v>
      </c>
      <c r="I108" s="71">
        <f t="shared" si="8"/>
        <v>39.165926461148288</v>
      </c>
      <c r="J108" s="71">
        <f t="shared" si="9"/>
        <v>1033517.1410927625</v>
      </c>
    </row>
    <row r="109" spans="1:10">
      <c r="A109" s="209"/>
      <c r="B109" s="185" t="s">
        <v>115</v>
      </c>
      <c r="C109" s="65">
        <v>1.6618900000000003</v>
      </c>
      <c r="D109" s="93">
        <f t="shared" si="5"/>
        <v>1206491.7379995219</v>
      </c>
      <c r="E109" s="93">
        <v>720494.63145631761</v>
      </c>
      <c r="F109" s="93">
        <v>485997.10654320428</v>
      </c>
      <c r="G109" s="71">
        <f t="shared" si="6"/>
        <v>40.281842903378163</v>
      </c>
      <c r="H109" s="115">
        <f t="shared" si="7"/>
        <v>485997.10654320428</v>
      </c>
      <c r="I109" s="71">
        <f t="shared" si="8"/>
        <v>40.281842903378163</v>
      </c>
      <c r="J109" s="71">
        <f t="shared" si="9"/>
        <v>1206491.7379995219</v>
      </c>
    </row>
    <row r="110" spans="1:10">
      <c r="A110" s="209"/>
      <c r="B110" s="185" t="s">
        <v>34</v>
      </c>
      <c r="C110" s="65">
        <v>1.6652258064516123</v>
      </c>
      <c r="D110" s="93">
        <f t="shared" si="5"/>
        <v>1123737.1458364814</v>
      </c>
      <c r="E110" s="93">
        <v>724346.91041462123</v>
      </c>
      <c r="F110" s="93">
        <v>399390.23542186012</v>
      </c>
      <c r="G110" s="71">
        <f t="shared" si="6"/>
        <v>35.541250629796004</v>
      </c>
      <c r="H110" s="115">
        <f t="shared" si="7"/>
        <v>399390.23542186012</v>
      </c>
      <c r="I110" s="71">
        <f t="shared" si="8"/>
        <v>35.541250629796004</v>
      </c>
      <c r="J110" s="93">
        <f t="shared" si="9"/>
        <v>1123737.1458364814</v>
      </c>
    </row>
    <row r="111" spans="1:10">
      <c r="A111" s="209"/>
      <c r="B111" s="185" t="s">
        <v>35</v>
      </c>
      <c r="C111" s="65">
        <v>1.6783966666666668</v>
      </c>
      <c r="D111" s="93">
        <f t="shared" si="5"/>
        <v>1330388.1118058655</v>
      </c>
      <c r="E111" s="93">
        <v>844860.10064650187</v>
      </c>
      <c r="F111" s="93">
        <v>485528.01115936361</v>
      </c>
      <c r="G111" s="71">
        <f t="shared" si="6"/>
        <v>36.49521570816723</v>
      </c>
      <c r="H111" s="115">
        <f t="shared" si="7"/>
        <v>485528.01115936361</v>
      </c>
      <c r="I111" s="71">
        <f t="shared" si="8"/>
        <v>36.49521570816723</v>
      </c>
      <c r="J111" s="93">
        <f t="shared" si="9"/>
        <v>1330388.1118058655</v>
      </c>
    </row>
    <row r="112" spans="1:10">
      <c r="A112" s="210"/>
      <c r="B112" s="185" t="s">
        <v>36</v>
      </c>
      <c r="C112" s="65">
        <v>1.7129387096774193</v>
      </c>
      <c r="D112" s="93">
        <f t="shared" si="5"/>
        <v>1965970.9616392753</v>
      </c>
      <c r="E112" s="93">
        <v>1090305.0335922032</v>
      </c>
      <c r="F112" s="93">
        <v>875665.92804707226</v>
      </c>
      <c r="G112" s="71">
        <f>F112/(E112+F112)*100</f>
        <v>44.541142526180565</v>
      </c>
      <c r="H112" s="115">
        <f t="shared" si="7"/>
        <v>875665.92804707226</v>
      </c>
      <c r="I112" s="71">
        <f t="shared" si="8"/>
        <v>44.541142526180565</v>
      </c>
      <c r="J112" s="93">
        <f t="shared" si="9"/>
        <v>1965970.9616392753</v>
      </c>
    </row>
    <row r="113" spans="1:10">
      <c r="A113" s="208">
        <v>2014</v>
      </c>
      <c r="B113" s="185" t="s">
        <v>26</v>
      </c>
      <c r="C113" s="65">
        <v>1.7591161290322583</v>
      </c>
      <c r="D113" s="93">
        <f t="shared" si="5"/>
        <v>973490.2678923565</v>
      </c>
      <c r="E113" s="93">
        <v>653687.97013069573</v>
      </c>
      <c r="F113" s="93">
        <v>319802.29776166077</v>
      </c>
      <c r="G113" s="71">
        <f>F113/(E113+F113)*100</f>
        <v>32.851103735638254</v>
      </c>
      <c r="H113" s="115">
        <f>F113/C113*C101</f>
        <v>301555.14194137324</v>
      </c>
      <c r="I113" s="71">
        <f t="shared" si="8"/>
        <v>31.568418356585042</v>
      </c>
      <c r="J113" s="93">
        <f t="shared" si="9"/>
        <v>955243.11207206897</v>
      </c>
    </row>
    <row r="114" spans="1:10">
      <c r="A114" s="209"/>
      <c r="B114" s="185" t="s">
        <v>27</v>
      </c>
      <c r="C114" s="65">
        <v>1.7479571428571428</v>
      </c>
      <c r="D114" s="93">
        <f t="shared" si="5"/>
        <v>1208186.9565382318</v>
      </c>
      <c r="E114" s="93">
        <v>707613.50469619606</v>
      </c>
      <c r="F114" s="93">
        <v>500573.45184203575</v>
      </c>
      <c r="G114" s="71">
        <f t="shared" ref="G114:G123" si="10">F114/(E114+F114)*100</f>
        <v>41.431787450868377</v>
      </c>
      <c r="H114" s="115">
        <f t="shared" ref="H114:H122" si="11">F114/C114*C102</f>
        <v>474440.59416324372</v>
      </c>
      <c r="I114" s="71">
        <f t="shared" si="8"/>
        <v>40.136961127331645</v>
      </c>
      <c r="J114" s="93">
        <f t="shared" si="9"/>
        <v>1182054.0988594398</v>
      </c>
    </row>
    <row r="115" spans="1:10">
      <c r="A115" s="209"/>
      <c r="B115" s="185" t="s">
        <v>28</v>
      </c>
      <c r="C115" s="65">
        <v>1.741087096774194</v>
      </c>
      <c r="D115" s="93">
        <f t="shared" si="5"/>
        <v>1387463.7176280704</v>
      </c>
      <c r="E115" s="93">
        <v>860255.68240799592</v>
      </c>
      <c r="F115" s="93">
        <v>527208.03522007447</v>
      </c>
      <c r="G115" s="71">
        <f t="shared" si="10"/>
        <v>37.997969137626143</v>
      </c>
      <c r="H115" s="115">
        <f t="shared" si="11"/>
        <v>502283.36369540473</v>
      </c>
      <c r="I115" s="71">
        <f t="shared" si="8"/>
        <v>36.863777601958525</v>
      </c>
      <c r="J115" s="93">
        <f t="shared" si="9"/>
        <v>1362539.0461034006</v>
      </c>
    </row>
    <row r="116" spans="1:10">
      <c r="A116" s="209"/>
      <c r="B116" s="185" t="s">
        <v>29</v>
      </c>
      <c r="C116" s="65">
        <v>1.7546433333333329</v>
      </c>
      <c r="D116" s="93">
        <f t="shared" si="5"/>
        <v>1340938.7202735897</v>
      </c>
      <c r="E116" s="93">
        <v>846044.97406610567</v>
      </c>
      <c r="F116" s="93">
        <v>494893.74620748416</v>
      </c>
      <c r="G116" s="71">
        <f t="shared" si="10"/>
        <v>36.906514721754903</v>
      </c>
      <c r="H116" s="115">
        <f t="shared" si="11"/>
        <v>466401.25129861583</v>
      </c>
      <c r="I116" s="71">
        <f t="shared" si="8"/>
        <v>35.536789415429617</v>
      </c>
      <c r="J116" s="93">
        <f t="shared" si="9"/>
        <v>1312446.2253647214</v>
      </c>
    </row>
    <row r="117" spans="1:10">
      <c r="A117" s="209"/>
      <c r="B117" s="185" t="s">
        <v>30</v>
      </c>
      <c r="C117" s="65">
        <v>1.7633419354838706</v>
      </c>
      <c r="D117" s="93">
        <f t="shared" si="5"/>
        <v>1301400.5270817785</v>
      </c>
      <c r="E117" s="93">
        <v>806025.41737030772</v>
      </c>
      <c r="F117" s="93">
        <v>495375.10971147072</v>
      </c>
      <c r="G117" s="71">
        <f t="shared" si="10"/>
        <v>38.064769408253198</v>
      </c>
      <c r="H117" s="115">
        <f t="shared" si="11"/>
        <v>461166.02904993674</v>
      </c>
      <c r="I117" s="71">
        <f t="shared" si="8"/>
        <v>36.392766882439815</v>
      </c>
      <c r="J117" s="93">
        <f t="shared" si="9"/>
        <v>1267191.4464202444</v>
      </c>
    </row>
    <row r="118" spans="1:10">
      <c r="A118" s="209"/>
      <c r="B118" s="185" t="s">
        <v>31</v>
      </c>
      <c r="C118" s="65">
        <v>1.7693466666666671</v>
      </c>
      <c r="D118" s="93">
        <f t="shared" si="5"/>
        <v>1668048.6580857399</v>
      </c>
      <c r="E118" s="93">
        <v>950570.33512847195</v>
      </c>
      <c r="F118" s="93">
        <v>717478.32295726798</v>
      </c>
      <c r="G118" s="71">
        <f t="shared" si="10"/>
        <v>43.013033191768471</v>
      </c>
      <c r="H118" s="115">
        <f t="shared" si="11"/>
        <v>671468.41226491716</v>
      </c>
      <c r="I118" s="71">
        <f t="shared" si="8"/>
        <v>41.396570417566444</v>
      </c>
      <c r="J118" s="93">
        <f t="shared" si="9"/>
        <v>1622038.7473933892</v>
      </c>
    </row>
    <row r="119" spans="1:10">
      <c r="A119" s="209"/>
      <c r="B119" s="185" t="s">
        <v>32</v>
      </c>
      <c r="C119" s="65">
        <v>1.7597322580645161</v>
      </c>
      <c r="D119" s="93">
        <f t="shared" si="5"/>
        <v>1521925.3264697304</v>
      </c>
      <c r="E119" s="93">
        <v>948765.99194413377</v>
      </c>
      <c r="F119" s="93">
        <v>573159.33452559658</v>
      </c>
      <c r="G119" s="71">
        <f t="shared" si="10"/>
        <v>37.660148271209955</v>
      </c>
      <c r="H119" s="115">
        <f t="shared" si="11"/>
        <v>539024.05804584979</v>
      </c>
      <c r="I119" s="71">
        <f t="shared" si="8"/>
        <v>36.229846949808461</v>
      </c>
      <c r="J119" s="93">
        <f t="shared" si="9"/>
        <v>1487790.0499899834</v>
      </c>
    </row>
    <row r="120" spans="1:10">
      <c r="A120" s="209"/>
      <c r="B120" s="185" t="s">
        <v>33</v>
      </c>
      <c r="C120" s="65">
        <v>1.7302000000000002</v>
      </c>
      <c r="D120" s="93">
        <f t="shared" si="5"/>
        <v>1393512.1726150955</v>
      </c>
      <c r="E120" s="93">
        <v>798223.33878696244</v>
      </c>
      <c r="F120" s="93">
        <v>595288.83382813307</v>
      </c>
      <c r="G120" s="71">
        <f t="shared" si="10"/>
        <v>42.71859589938142</v>
      </c>
      <c r="H120" s="115">
        <f>F120/C120*C108</f>
        <v>571673.14926025691</v>
      </c>
      <c r="I120" s="71">
        <f t="shared" si="8"/>
        <v>41.731120142892998</v>
      </c>
      <c r="J120" s="93">
        <f t="shared" si="9"/>
        <v>1369896.4880472193</v>
      </c>
    </row>
    <row r="121" spans="1:10">
      <c r="A121" s="209"/>
      <c r="B121" s="185" t="s">
        <v>115</v>
      </c>
      <c r="C121" s="65">
        <v>1.7457500000000001</v>
      </c>
      <c r="D121" s="93">
        <f t="shared" si="5"/>
        <v>1965823.4502617619</v>
      </c>
      <c r="E121" s="93">
        <v>1069214.373807874</v>
      </c>
      <c r="F121" s="93">
        <v>896609.07645388797</v>
      </c>
      <c r="G121" s="71">
        <f t="shared" si="10"/>
        <v>45.6098474323571</v>
      </c>
      <c r="H121" s="115">
        <f t="shared" si="11"/>
        <v>853538.97068191436</v>
      </c>
      <c r="I121" s="71">
        <f t="shared" si="8"/>
        <v>44.391495826959797</v>
      </c>
      <c r="J121" s="93">
        <f t="shared" si="9"/>
        <v>1922753.3444897884</v>
      </c>
    </row>
    <row r="122" spans="1:10">
      <c r="A122" s="209"/>
      <c r="B122" s="185" t="s">
        <v>34</v>
      </c>
      <c r="C122" s="65">
        <v>1.7542580645161288</v>
      </c>
      <c r="D122" s="93">
        <f t="shared" si="5"/>
        <v>1800408.7764840969</v>
      </c>
      <c r="E122" s="93">
        <v>945550.87207304384</v>
      </c>
      <c r="F122" s="93">
        <v>854857.90441105305</v>
      </c>
      <c r="G122" s="71">
        <f t="shared" si="10"/>
        <v>47.481322884931188</v>
      </c>
      <c r="H122" s="115">
        <f t="shared" si="11"/>
        <v>811472.08159882633</v>
      </c>
      <c r="I122" s="71">
        <f t="shared" si="8"/>
        <v>46.184489502712061</v>
      </c>
      <c r="J122" s="93">
        <f t="shared" si="9"/>
        <v>1757022.9536718703</v>
      </c>
    </row>
    <row r="123" spans="1:10">
      <c r="A123" s="209"/>
      <c r="B123" s="185" t="s">
        <v>35</v>
      </c>
      <c r="C123" s="65">
        <v>1.7775999999999996</v>
      </c>
      <c r="D123" s="93">
        <f>SUM(E123:F123)</f>
        <v>1530432.1316735828</v>
      </c>
      <c r="E123" s="93">
        <v>876510.07071803894</v>
      </c>
      <c r="F123" s="93">
        <v>653922.060955544</v>
      </c>
      <c r="G123" s="71">
        <f t="shared" si="10"/>
        <v>42.727935948421091</v>
      </c>
      <c r="H123" s="115">
        <f>F123/C123*C111</f>
        <v>617428.33447771275</v>
      </c>
      <c r="I123" s="71">
        <f>H123/(H123+E123)*100</f>
        <v>41.32890166892863</v>
      </c>
      <c r="J123" s="93">
        <f t="shared" si="9"/>
        <v>1493938.4051957517</v>
      </c>
    </row>
    <row r="124" spans="1:10">
      <c r="A124" s="210"/>
      <c r="B124" s="186" t="s">
        <v>36</v>
      </c>
      <c r="C124" s="65">
        <v>1.8849999999999998</v>
      </c>
      <c r="D124" s="93">
        <f>SUM(E124:F124)</f>
        <v>2249243.0743941292</v>
      </c>
      <c r="E124" s="93">
        <v>1259169.7505874503</v>
      </c>
      <c r="F124" s="93">
        <v>990073.32380667876</v>
      </c>
      <c r="G124" s="71">
        <f>F124/(E124+F124)*100</f>
        <v>44.018067014538723</v>
      </c>
      <c r="H124" s="115">
        <f>F124/C124*C112</f>
        <v>899700.22374930838</v>
      </c>
      <c r="I124" s="71">
        <f>H124/(H124+E124)*100</f>
        <v>41.674590616589192</v>
      </c>
      <c r="J124" s="93">
        <f>H124+E124</f>
        <v>2158869.9743367587</v>
      </c>
    </row>
    <row r="125" spans="1:10">
      <c r="A125" s="208">
        <v>2015</v>
      </c>
      <c r="B125" s="186" t="s">
        <v>26</v>
      </c>
      <c r="C125" s="65">
        <f>[5]Geo!$C$237</f>
        <v>1.9413387096774188</v>
      </c>
      <c r="D125" s="93">
        <f>SUM(E125:F125)</f>
        <v>1319532.2216215604</v>
      </c>
      <c r="E125" s="93">
        <f>'[6](G) (3)'!$DR$4</f>
        <v>780257.09998002439</v>
      </c>
      <c r="F125" s="93">
        <f>'[6](G) (3)'!$DR$5</f>
        <v>539275.12164153589</v>
      </c>
      <c r="G125" s="71">
        <f>F125/(E125+F125)*100</f>
        <v>40.86865881750321</v>
      </c>
      <c r="H125" s="115">
        <f>F125/C125*C113</f>
        <v>488656.38939589798</v>
      </c>
      <c r="I125" s="71">
        <f>H125/(H125+E125)*100</f>
        <v>38.509826988775195</v>
      </c>
      <c r="J125" s="93">
        <f>H125+E125</f>
        <v>1268913.4893759224</v>
      </c>
    </row>
    <row r="126" spans="1:10">
      <c r="A126" s="209"/>
      <c r="B126" s="186" t="s">
        <v>27</v>
      </c>
      <c r="C126" s="65">
        <v>2.0872642857142858</v>
      </c>
      <c r="D126" s="93">
        <f>SUM(E126:F126)</f>
        <v>1489641.5468166373</v>
      </c>
      <c r="E126" s="93">
        <f>'[6](G) (2)'!$IJ$6</f>
        <v>899768.2044154763</v>
      </c>
      <c r="F126" s="93">
        <v>589873.34240116097</v>
      </c>
      <c r="G126" s="71">
        <f t="shared" ref="G126" si="12">F126/(E126+F126)*100</f>
        <v>39.598341202399986</v>
      </c>
      <c r="H126" s="115">
        <f>F126/C126*C115</f>
        <v>492041.60307580273</v>
      </c>
      <c r="I126" s="71">
        <f t="shared" ref="I126" si="13">H126/(H126+E126)*100</f>
        <v>35.352646635153548</v>
      </c>
      <c r="J126" s="93">
        <f t="shared" ref="J126" si="14">H126+E126</f>
        <v>1391809.807491279</v>
      </c>
    </row>
    <row r="127" spans="1:10">
      <c r="A127" s="209"/>
      <c r="B127" s="186" t="s">
        <v>28</v>
      </c>
      <c r="C127" s="65">
        <f>[7]Geo!$C$239</f>
        <v>2.1915967741935485</v>
      </c>
      <c r="D127" s="93">
        <f>SUM(E127:F127)</f>
        <v>1852791.4494632576</v>
      </c>
      <c r="E127" s="93">
        <f>'[6](G) (2)'!$IL$6</f>
        <v>1127673.8318964862</v>
      </c>
      <c r="F127" s="93">
        <f>'[6](G) (2)'!$IL$18</f>
        <v>725117.61756677146</v>
      </c>
      <c r="G127" s="71">
        <f>F127/(E127+F127)*100</f>
        <v>39.136494168128507</v>
      </c>
      <c r="H127" s="115">
        <f>F127/C127*C116</f>
        <v>580546.02403504041</v>
      </c>
      <c r="I127" s="71">
        <f t="shared" ref="I127" si="15">H127/(H127+E127)*100</f>
        <v>33.985439404605039</v>
      </c>
      <c r="J127" s="93">
        <f t="shared" ref="J127" si="16">H127+E127</f>
        <v>1708219.8559315265</v>
      </c>
    </row>
    <row r="128" spans="1:10">
      <c r="A128" s="209"/>
      <c r="B128" s="186" t="s">
        <v>29</v>
      </c>
      <c r="C128" s="65">
        <f>[8]Geo!$C$240</f>
        <v>2.2577933333333333</v>
      </c>
      <c r="D128" s="93">
        <f t="shared" ref="D128" si="17">SUM(E128:F128)</f>
        <v>1518700.0937302453</v>
      </c>
      <c r="E128" s="93">
        <f>'[9](G) (2)'!$DX$6</f>
        <v>1042931.7019470311</v>
      </c>
      <c r="F128" s="93">
        <f>'[9](G) (2)'!$DX$18</f>
        <v>475768.39178321412</v>
      </c>
      <c r="G128" s="71">
        <f t="shared" ref="G128" si="18">F128/(E128+F128)*100</f>
        <v>31.327343281755343</v>
      </c>
      <c r="H128" s="115">
        <f>F128/C128*C117</f>
        <v>371576.23969527532</v>
      </c>
      <c r="I128" s="71">
        <f t="shared" ref="I128" si="19">H128/(H128+E128)*100</f>
        <v>26.268939802759881</v>
      </c>
      <c r="J128" s="93">
        <f t="shared" ref="J128" si="20">H128+E128</f>
        <v>1414507.9416423063</v>
      </c>
    </row>
    <row r="129" spans="1:10">
      <c r="A129" s="209"/>
      <c r="B129" s="186" t="s">
        <v>30</v>
      </c>
      <c r="C129" s="65">
        <f>[10]Geo!$C$241</f>
        <v>2.3227096774193545</v>
      </c>
      <c r="D129" s="93">
        <f t="shared" ref="D129:D131" si="21">SUM(E129:F129)</f>
        <v>1664941.9495116647</v>
      </c>
      <c r="E129" s="93">
        <f>'[9](G) (2)'!$DZ$6</f>
        <v>1088361.1100087573</v>
      </c>
      <c r="F129" s="93">
        <f>'[9](G) (2)'!$DZ$18</f>
        <v>576580.83950290736</v>
      </c>
      <c r="G129" s="71">
        <f t="shared" ref="G129:G133" si="22">F129/(E129+F129)*100</f>
        <v>34.630687254412756</v>
      </c>
      <c r="H129" s="115">
        <f>F129/C129*C119</f>
        <v>436829.41200920439</v>
      </c>
      <c r="I129" s="71">
        <f t="shared" ref="I129" si="23">H129/(H129+E129)*100</f>
        <v>28.64097341958567</v>
      </c>
      <c r="J129" s="93">
        <f t="shared" ref="J129" si="24">H129+E129</f>
        <v>1525190.5220179618</v>
      </c>
    </row>
    <row r="130" spans="1:10">
      <c r="A130" s="209"/>
      <c r="B130" s="186" t="s">
        <v>31</v>
      </c>
      <c r="C130" s="65">
        <f>[9]Geo!$C$242</f>
        <v>2.262926666666667</v>
      </c>
      <c r="D130" s="93">
        <f t="shared" si="21"/>
        <v>2383641.8708388954</v>
      </c>
      <c r="E130" s="93">
        <f>'[9](G) (2)'!$EB$6</f>
        <v>1531987.7330755005</v>
      </c>
      <c r="F130" s="93">
        <f>'[9](G) (2)'!$EB$18</f>
        <v>851654.13776339521</v>
      </c>
      <c r="G130" s="71">
        <f t="shared" si="22"/>
        <v>35.729114687168391</v>
      </c>
      <c r="H130" s="115">
        <f>F130/C130*C120</f>
        <v>651162.05967415043</v>
      </c>
      <c r="I130" s="71">
        <f t="shared" ref="I130:I132" si="25">H130/(H130+E130)*100</f>
        <v>29.82672383895471</v>
      </c>
      <c r="J130" s="93">
        <f t="shared" ref="J130:J132" si="26">H130+E130</f>
        <v>2183149.7927496508</v>
      </c>
    </row>
    <row r="131" spans="1:10">
      <c r="A131" s="209"/>
      <c r="B131" s="186" t="s">
        <v>32</v>
      </c>
      <c r="C131" s="65">
        <f>[9]Geo!$C$243</f>
        <v>2.2563999999999997</v>
      </c>
      <c r="D131" s="93">
        <f t="shared" si="21"/>
        <v>2466342.9186259946</v>
      </c>
      <c r="E131" s="93">
        <f>'[9](G) (2)'!$ED$6</f>
        <v>1637691.4417170407</v>
      </c>
      <c r="F131" s="93">
        <f>'[9](G) (2)'!$ED$18</f>
        <v>828651.47690895374</v>
      </c>
      <c r="G131" s="71">
        <f t="shared" si="22"/>
        <v>33.598388555416186</v>
      </c>
      <c r="H131" s="115">
        <f>F131/C131*C121</f>
        <v>641117.84958952595</v>
      </c>
      <c r="I131" s="71">
        <f t="shared" si="25"/>
        <v>28.133896593950514</v>
      </c>
      <c r="J131" s="93">
        <f t="shared" si="26"/>
        <v>2278809.2913065664</v>
      </c>
    </row>
    <row r="132" spans="1:10" s="12" customFormat="1">
      <c r="A132" s="209"/>
      <c r="B132" s="186" t="s">
        <v>33</v>
      </c>
      <c r="C132" s="65">
        <f>[9]Geo!$C$244</f>
        <v>2.3199483870967743</v>
      </c>
      <c r="D132" s="155">
        <f t="shared" ref="D132:D143" si="27">SUM(E132:F132)</f>
        <v>1707040.5642342132</v>
      </c>
      <c r="E132" s="155">
        <f>'[9](G) (2)'!$EF$6</f>
        <v>1168419.8178667773</v>
      </c>
      <c r="F132" s="155">
        <f>'[9](G) (2)'!$EF$18</f>
        <v>538620.7463674359</v>
      </c>
      <c r="G132" s="156">
        <f t="shared" si="22"/>
        <v>31.55289672973084</v>
      </c>
      <c r="H132" s="157">
        <f>F132/C132*C123</f>
        <v>412704.11189661291</v>
      </c>
      <c r="I132" s="156">
        <f t="shared" si="25"/>
        <v>26.101945845470357</v>
      </c>
      <c r="J132" s="155">
        <f t="shared" si="26"/>
        <v>1581123.9297633902</v>
      </c>
    </row>
    <row r="133" spans="1:10" s="12" customFormat="1">
      <c r="A133" s="209"/>
      <c r="B133" s="186" t="s">
        <v>115</v>
      </c>
      <c r="C133" s="66">
        <f>[9]Geo!$C$245</f>
        <v>2.3984700000000005</v>
      </c>
      <c r="D133" s="155">
        <f t="shared" si="27"/>
        <v>2154158.1589798629</v>
      </c>
      <c r="E133" s="155">
        <f>'[9](G) (2)'!$EH$6</f>
        <v>1370083.721462586</v>
      </c>
      <c r="F133" s="155">
        <f>'[9](G) (2)'!$EH$18</f>
        <v>784074.43751727673</v>
      </c>
      <c r="G133" s="156">
        <f t="shared" si="22"/>
        <v>36.398183403979409</v>
      </c>
      <c r="H133" s="157">
        <f>F133/C133*C124</f>
        <v>616217.97008929274</v>
      </c>
      <c r="I133" s="156">
        <f t="shared" ref="I133" si="28">H133/(H133+E133)*100</f>
        <v>31.023382435316133</v>
      </c>
      <c r="J133" s="155">
        <f t="shared" ref="J133" si="29">H133+E133</f>
        <v>1986301.6915518786</v>
      </c>
    </row>
    <row r="134" spans="1:10" s="12" customFormat="1">
      <c r="A134" s="209"/>
      <c r="B134" s="186" t="s">
        <v>34</v>
      </c>
      <c r="C134" s="66">
        <f>[9]Geo!$C$246</f>
        <v>2.3928225806451611</v>
      </c>
      <c r="D134" s="155">
        <f t="shared" si="27"/>
        <v>1836429.0388400354</v>
      </c>
      <c r="E134" s="155">
        <f>'[9](G) (4)'!$EJ$6</f>
        <v>1120727.9184221106</v>
      </c>
      <c r="F134" s="155">
        <f>'[9](G) (4)'!$EJ$18</f>
        <v>715701.12041792495</v>
      </c>
      <c r="G134" s="156">
        <f>F134/(E134+F134)*100</f>
        <v>38.972435377627846</v>
      </c>
      <c r="H134" s="157">
        <f>F134/C134*C125</f>
        <v>580660.80655766698</v>
      </c>
      <c r="I134" s="156">
        <f t="shared" ref="I134" si="30">H134/(H134+E134)*100</f>
        <v>34.128638448839411</v>
      </c>
      <c r="J134" s="155">
        <f t="shared" ref="J134" si="31">H134+E134</f>
        <v>1701388.7249797776</v>
      </c>
    </row>
    <row r="135" spans="1:10" s="12" customFormat="1">
      <c r="A135" s="209"/>
      <c r="B135" s="186" t="s">
        <v>35</v>
      </c>
      <c r="C135" s="66">
        <f>[11]Geo!$B$247</f>
        <v>2.4051</v>
      </c>
      <c r="D135" s="155">
        <f t="shared" si="27"/>
        <v>1391616.7994499998</v>
      </c>
      <c r="E135" s="155">
        <f>'[11](G) (5)'!$B$4</f>
        <v>1022957.1829199999</v>
      </c>
      <c r="F135" s="155">
        <f>'[11](G) (5)'!$B$20</f>
        <v>368659.61653</v>
      </c>
      <c r="G135" s="156">
        <f t="shared" ref="G135:G136" si="32">F135/(E135+F135)*100</f>
        <v>26.491460628795448</v>
      </c>
      <c r="H135" s="157">
        <f>F135/C135*C126</f>
        <v>319940.98007076338</v>
      </c>
      <c r="I135" s="156">
        <f t="shared" ref="I135:I136" si="33">H135/(H135+E135)*100</f>
        <v>23.824664363098393</v>
      </c>
      <c r="J135" s="155">
        <f t="shared" ref="J135:J136" si="34">H135+E135</f>
        <v>1342898.1629907633</v>
      </c>
    </row>
    <row r="136" spans="1:10" s="12" customFormat="1">
      <c r="A136" s="210"/>
      <c r="B136" s="186" t="s">
        <v>36</v>
      </c>
      <c r="C136" s="65">
        <f>[11]Geo!$B$248</f>
        <v>2.3948999999999998</v>
      </c>
      <c r="D136" s="155">
        <f t="shared" si="27"/>
        <v>1699712.97373</v>
      </c>
      <c r="E136" s="155">
        <f>'[11](G) (5)'!$C$4</f>
        <v>1258596.5587899999</v>
      </c>
      <c r="F136" s="155">
        <f>'[11](G) (5)'!$C$20</f>
        <v>441116.41493999999</v>
      </c>
      <c r="G136" s="156">
        <f t="shared" si="32"/>
        <v>25.952406186085362</v>
      </c>
      <c r="H136" s="157">
        <f>F136/C136*C127</f>
        <v>403670.012120058</v>
      </c>
      <c r="I136" s="156">
        <f t="shared" si="33"/>
        <v>24.284312707982611</v>
      </c>
      <c r="J136" s="155">
        <f t="shared" si="34"/>
        <v>1662266.570910058</v>
      </c>
    </row>
    <row r="137" spans="1:10" s="12" customFormat="1">
      <c r="A137" s="208">
        <v>2016</v>
      </c>
      <c r="B137" s="186" t="s">
        <v>26</v>
      </c>
      <c r="C137" s="65">
        <f>[11]Geo!$C$249</f>
        <v>2.4360161290322577</v>
      </c>
      <c r="D137" s="155">
        <f t="shared" si="27"/>
        <v>1124379.98214</v>
      </c>
      <c r="E137" s="155">
        <f>'[11](G) (5)'!$D$4</f>
        <v>879156.03405000002</v>
      </c>
      <c r="F137" s="155">
        <f>'[11](G) (5)'!$D$20</f>
        <v>245223.94809000002</v>
      </c>
      <c r="G137" s="156">
        <f t="shared" ref="G137:G139" si="35">F137/(E137+F137)*100</f>
        <v>21.809704191217666</v>
      </c>
      <c r="H137" s="157">
        <f t="shared" ref="H137:H139" si="36">F137/C137*C128</f>
        <v>227282.97591002929</v>
      </c>
      <c r="I137" s="156">
        <f t="shared" ref="I137:I139" si="37">H137/(H137+E137)*100</f>
        <v>20.541844047801604</v>
      </c>
      <c r="J137" s="155">
        <f t="shared" ref="J137:J139" si="38">H137+E137</f>
        <v>1106439.0099600293</v>
      </c>
    </row>
    <row r="138" spans="1:10">
      <c r="A138" s="209"/>
      <c r="B138" s="186" t="s">
        <v>27</v>
      </c>
      <c r="C138" s="65">
        <f>[11]Geo!$C$250</f>
        <v>2.4829448275862078</v>
      </c>
      <c r="D138" s="155">
        <f t="shared" si="27"/>
        <v>1264180.1834200001</v>
      </c>
      <c r="E138" s="155">
        <f>'[11](G) (5)'!$E$4</f>
        <v>1037206.33128</v>
      </c>
      <c r="F138" s="155">
        <f>'[11](G) (5)'!$E$20</f>
        <v>226973.85214</v>
      </c>
      <c r="G138" s="171">
        <f t="shared" si="35"/>
        <v>17.954232720684264</v>
      </c>
      <c r="H138" s="172">
        <f t="shared" si="36"/>
        <v>212326.24947177706</v>
      </c>
      <c r="I138" s="171">
        <f t="shared" si="37"/>
        <v>16.992454037815619</v>
      </c>
      <c r="J138" s="155">
        <f t="shared" si="38"/>
        <v>1249532.5807517772</v>
      </c>
    </row>
    <row r="139" spans="1:10">
      <c r="A139" s="209"/>
      <c r="B139" s="186" t="s">
        <v>28</v>
      </c>
      <c r="C139" s="65">
        <f>[11]Geo!$C$251</f>
        <v>2.3894064516129028</v>
      </c>
      <c r="D139" s="155">
        <f t="shared" si="27"/>
        <v>1335881.1917400002</v>
      </c>
      <c r="E139" s="168">
        <f>'[11](G) (5)'!$F$4</f>
        <v>967635.77894000011</v>
      </c>
      <c r="F139" s="170">
        <f>'[11](G) (5)'!$F$20</f>
        <v>368245.41279999999</v>
      </c>
      <c r="G139" s="171">
        <f t="shared" si="35"/>
        <v>27.565730775830165</v>
      </c>
      <c r="H139" s="172">
        <f t="shared" si="36"/>
        <v>348752.87289037422</v>
      </c>
      <c r="I139" s="171">
        <f t="shared" si="37"/>
        <v>26.493154009300397</v>
      </c>
      <c r="J139" s="155">
        <f t="shared" si="38"/>
        <v>1316388.6518303743</v>
      </c>
    </row>
    <row r="140" spans="1:10">
      <c r="A140" s="209"/>
      <c r="B140" s="186" t="s">
        <v>29</v>
      </c>
      <c r="C140" s="65">
        <f>[11]Geo!$C$252</f>
        <v>2.2651533333333336</v>
      </c>
      <c r="D140" s="155">
        <f t="shared" si="27"/>
        <v>1132933.2725500001</v>
      </c>
      <c r="E140" s="168">
        <f>'[11](G) (5)'!$G$4</f>
        <v>826368.33520000009</v>
      </c>
      <c r="F140" s="170">
        <f>'[11](G) (5)'!$G$20</f>
        <v>306564.93735000002</v>
      </c>
      <c r="G140" s="171">
        <f t="shared" ref="G140:G143" si="39">F140/(E140+F140)*100</f>
        <v>27.05939924069714</v>
      </c>
      <c r="H140" s="172">
        <f t="shared" ref="H140:H142" si="40">F140/C140*C131</f>
        <v>305380.26475170476</v>
      </c>
      <c r="I140" s="171">
        <f t="shared" ref="I140:I143" si="41">H140/(H140+E140)*100</f>
        <v>26.983047716139097</v>
      </c>
      <c r="J140" s="155">
        <f t="shared" ref="J140:J143" si="42">H140+E140</f>
        <v>1131748.599951705</v>
      </c>
    </row>
    <row r="141" spans="1:10">
      <c r="A141" s="209"/>
      <c r="B141" s="186" t="s">
        <v>30</v>
      </c>
      <c r="C141" s="65">
        <f>[11]Geo!$C$253</f>
        <v>2.1860451612903224</v>
      </c>
      <c r="D141" s="155">
        <f t="shared" si="27"/>
        <v>1294178.0288300002</v>
      </c>
      <c r="E141" s="168">
        <f>'[11](G) (5)'!$H$4</f>
        <v>972719.27796000009</v>
      </c>
      <c r="F141" s="170">
        <f>'[11](G) (5)'!$H$20</f>
        <v>321458.75086999999</v>
      </c>
      <c r="G141" s="171">
        <f t="shared" si="39"/>
        <v>24.838835439094442</v>
      </c>
      <c r="H141" s="172">
        <f t="shared" si="40"/>
        <v>341149.26983430103</v>
      </c>
      <c r="I141" s="171">
        <f t="shared" si="41"/>
        <v>25.965251273197481</v>
      </c>
      <c r="J141" s="155">
        <f t="shared" si="42"/>
        <v>1313868.5477943011</v>
      </c>
    </row>
    <row r="142" spans="1:10">
      <c r="A142" s="209"/>
      <c r="B142" s="186" t="s">
        <v>31</v>
      </c>
      <c r="C142" s="65">
        <f>[11]Geo!$C$254</f>
        <v>2.1876633333333335</v>
      </c>
      <c r="D142" s="155">
        <f t="shared" si="27"/>
        <v>2088697.3813399</v>
      </c>
      <c r="E142" s="168">
        <f>'[11](G) (5)'!$I$4</f>
        <v>1181950.87256</v>
      </c>
      <c r="F142" s="170">
        <f>'[11](G) (5)'!$I$20</f>
        <v>906746.50877989992</v>
      </c>
      <c r="G142" s="171">
        <f t="shared" si="39"/>
        <v>43.412057528325228</v>
      </c>
      <c r="H142" s="172">
        <f t="shared" si="40"/>
        <v>994122.0231540777</v>
      </c>
      <c r="I142" s="171">
        <f t="shared" si="41"/>
        <v>45.684224325024594</v>
      </c>
      <c r="J142" s="155">
        <f t="shared" si="42"/>
        <v>2176072.8957140776</v>
      </c>
    </row>
    <row r="143" spans="1:10">
      <c r="A143" s="209"/>
      <c r="B143" s="186" t="s">
        <v>32</v>
      </c>
      <c r="C143" s="65">
        <f>[11]Geo!$C$255</f>
        <v>2.336725806451613</v>
      </c>
      <c r="D143" s="155">
        <f t="shared" si="27"/>
        <v>1923707.5284500001</v>
      </c>
      <c r="E143" s="170">
        <f>'[11](G) (5)'!$J$4</f>
        <v>1610002.2944</v>
      </c>
      <c r="F143" s="170">
        <f>'[11](G) (5)'!$J$20</f>
        <v>313705.23405000003</v>
      </c>
      <c r="G143" s="171">
        <f t="shared" si="39"/>
        <v>16.307324757561435</v>
      </c>
      <c r="H143" s="172">
        <f>F143/C143*C134</f>
        <v>321236.22105294658</v>
      </c>
      <c r="I143" s="171">
        <f t="shared" si="41"/>
        <v>16.633689649546206</v>
      </c>
      <c r="J143" s="155">
        <f t="shared" si="42"/>
        <v>1931238.5154529465</v>
      </c>
    </row>
    <row r="144" spans="1:10">
      <c r="A144" s="209"/>
      <c r="B144" s="186" t="s">
        <v>33</v>
      </c>
      <c r="C144" s="65">
        <f>[11]Geo!$C$256</f>
        <v>2.318748387096774</v>
      </c>
      <c r="D144" s="155">
        <f t="shared" ref="D144:D150" si="43">SUM(E144:F144)</f>
        <v>1704306.2473499998</v>
      </c>
      <c r="E144" s="170">
        <f>'[11](G) (5)'!$K$4</f>
        <v>1381162.63854</v>
      </c>
      <c r="F144" s="170">
        <f>'[11](G) (5)'!$K$20</f>
        <v>323143.60881000001</v>
      </c>
      <c r="G144" s="171">
        <f t="shared" ref="G144:G152" si="44">F144/(E144+F144)*100</f>
        <v>18.960419191823718</v>
      </c>
      <c r="H144" s="172">
        <f t="shared" ref="H144:H151" si="45">F144/C144*C135</f>
        <v>335177.67510860792</v>
      </c>
      <c r="I144" s="171">
        <f t="shared" ref="I144:I151" si="46">H144/(H144+E144)*100</f>
        <v>19.528625671914966</v>
      </c>
      <c r="J144" s="155">
        <f t="shared" ref="J144:J151" si="47">H144+E144</f>
        <v>1716340.3136486078</v>
      </c>
    </row>
    <row r="145" spans="1:10">
      <c r="A145" s="209"/>
      <c r="B145" s="186" t="s">
        <v>115</v>
      </c>
      <c r="C145" s="65">
        <f>[11]Geo!$C$257</f>
        <v>2.3112666666666666</v>
      </c>
      <c r="D145" s="155">
        <f t="shared" si="43"/>
        <v>1859979.5728800001</v>
      </c>
      <c r="E145" s="170">
        <f>'[11](G) (5)'!$L$4</f>
        <v>1517750.3048</v>
      </c>
      <c r="F145" s="170">
        <f>'[11](G) (5)'!$L$20</f>
        <v>342229.26808000001</v>
      </c>
      <c r="G145" s="171">
        <f t="shared" si="44"/>
        <v>18.399625085671818</v>
      </c>
      <c r="H145" s="172">
        <f t="shared" si="45"/>
        <v>354612.85620790557</v>
      </c>
      <c r="I145" s="171">
        <f t="shared" si="46"/>
        <v>18.939320298152793</v>
      </c>
      <c r="J145" s="155">
        <f t="shared" si="47"/>
        <v>1872363.1610079056</v>
      </c>
    </row>
    <row r="146" spans="1:10">
      <c r="A146" s="209"/>
      <c r="B146" s="186" t="s">
        <v>34</v>
      </c>
      <c r="C146" s="65">
        <f>[11]Geo!$C$257</f>
        <v>2.3112666666666666</v>
      </c>
      <c r="D146" s="155">
        <f t="shared" si="43"/>
        <v>1439045.9898700002</v>
      </c>
      <c r="E146" s="170">
        <f>'[11](G) (5)'!$M$4</f>
        <v>1149380.3378800002</v>
      </c>
      <c r="F146" s="170">
        <f>'[11](G) (5)'!$M$20</f>
        <v>289665.65199000004</v>
      </c>
      <c r="G146" s="171">
        <f t="shared" si="44"/>
        <v>20.129005885084165</v>
      </c>
      <c r="H146" s="172">
        <f t="shared" si="45"/>
        <v>305300.2106814236</v>
      </c>
      <c r="I146" s="171">
        <f t="shared" si="46"/>
        <v>20.987440231007689</v>
      </c>
      <c r="J146" s="155">
        <f t="shared" si="47"/>
        <v>1454680.5485614238</v>
      </c>
    </row>
    <row r="147" spans="1:10">
      <c r="A147" s="209"/>
      <c r="B147" s="186" t="s">
        <v>35</v>
      </c>
      <c r="C147" s="65">
        <f>[11]Geo!$C$259</f>
        <v>2.4758266666666668</v>
      </c>
      <c r="D147" s="155">
        <f t="shared" si="43"/>
        <v>1659860.23563</v>
      </c>
      <c r="E147" s="170">
        <f>'[11](G) (5)'!$N$4</f>
        <v>1233268.4592300002</v>
      </c>
      <c r="F147" s="170">
        <f>'[11](G) (5)'!$N$20</f>
        <v>426591.77639999997</v>
      </c>
      <c r="G147" s="171">
        <f t="shared" si="44"/>
        <v>25.700463644042117</v>
      </c>
      <c r="H147" s="172">
        <f t="shared" si="45"/>
        <v>427818.25519686029</v>
      </c>
      <c r="I147" s="171">
        <f t="shared" si="46"/>
        <v>25.755323396495545</v>
      </c>
      <c r="J147" s="155">
        <f t="shared" si="47"/>
        <v>1661086.7144268604</v>
      </c>
    </row>
    <row r="148" spans="1:10">
      <c r="A148" s="210"/>
      <c r="B148" s="186" t="s">
        <v>36</v>
      </c>
      <c r="C148" s="65">
        <f>'[12]გაცვლითი კურსის ინდექსი'!$C$260</f>
        <v>2.6510645161290314</v>
      </c>
      <c r="D148" s="155">
        <f t="shared" si="43"/>
        <v>1946424.1319800001</v>
      </c>
      <c r="E148" s="170">
        <f>'[11](G) (5)'!$O$4</f>
        <v>1417375.86421</v>
      </c>
      <c r="F148" s="170">
        <f>'[11](G) (5)'!$O$20</f>
        <v>529048.26777000003</v>
      </c>
      <c r="G148" s="171">
        <f t="shared" si="44"/>
        <v>27.180523457229523</v>
      </c>
      <c r="H148" s="172">
        <f t="shared" si="45"/>
        <v>476831.60350622807</v>
      </c>
      <c r="I148" s="171">
        <f t="shared" si="46"/>
        <v>25.173145583737206</v>
      </c>
      <c r="J148" s="155">
        <f t="shared" si="47"/>
        <v>1894207.4677162282</v>
      </c>
    </row>
    <row r="149" spans="1:10">
      <c r="A149" s="208">
        <v>2017</v>
      </c>
      <c r="B149" s="186" t="s">
        <v>26</v>
      </c>
      <c r="C149" s="65">
        <f>[13]Geo!$C$261</f>
        <v>2.7006709677419356</v>
      </c>
      <c r="D149" s="155">
        <f t="shared" si="43"/>
        <v>1879580.3092653002</v>
      </c>
      <c r="E149" s="170">
        <f>'[11](G) (5)'!$P$4</f>
        <v>1130744.25089</v>
      </c>
      <c r="F149" s="170">
        <f>'[11](G) (5)'!$P$20</f>
        <v>748836.05837530002</v>
      </c>
      <c r="G149" s="171">
        <f t="shared" si="44"/>
        <v>39.84059923824212</v>
      </c>
      <c r="H149" s="172">
        <f t="shared" si="45"/>
        <v>628076.69427692005</v>
      </c>
      <c r="I149" s="171">
        <f t="shared" si="46"/>
        <v>35.710098631860035</v>
      </c>
      <c r="J149" s="155">
        <f t="shared" si="47"/>
        <v>1758820.9451669201</v>
      </c>
    </row>
    <row r="150" spans="1:10">
      <c r="A150" s="209"/>
      <c r="B150" s="186" t="s">
        <v>27</v>
      </c>
      <c r="C150" s="65">
        <f>[13]Geo!$C$262</f>
        <v>2.6429142857142858</v>
      </c>
      <c r="D150" s="155">
        <f t="shared" si="43"/>
        <v>1655291.8567599999</v>
      </c>
      <c r="E150" s="170">
        <f>'[11](G) (5)'!$Q$4</f>
        <v>1366891.6035799999</v>
      </c>
      <c r="F150" s="170">
        <f>'[11](G) (5)'!$Q$20</f>
        <v>288400.25318</v>
      </c>
      <c r="G150" s="171">
        <f t="shared" si="44"/>
        <v>17.422924664445748</v>
      </c>
      <c r="H150" s="172">
        <f t="shared" si="45"/>
        <v>238545.75284065751</v>
      </c>
      <c r="I150" s="171">
        <f t="shared" si="46"/>
        <v>14.858614812134324</v>
      </c>
      <c r="J150" s="155">
        <f t="shared" si="47"/>
        <v>1605437.3564206574</v>
      </c>
    </row>
    <row r="151" spans="1:10">
      <c r="A151" s="209"/>
      <c r="B151" s="186" t="s">
        <v>28</v>
      </c>
      <c r="C151" s="65">
        <f>[13]Geo!$C$263</f>
        <v>2.4688516129032263</v>
      </c>
      <c r="D151" s="155">
        <f>SUM(E151:F151)</f>
        <v>2154791.5922900001</v>
      </c>
      <c r="E151" s="168">
        <f>'[11](G) (5)'!$R$4</f>
        <v>1809942.9635600001</v>
      </c>
      <c r="F151" s="168">
        <f>'[11](G) (5)'!$R$20</f>
        <v>344848.62873000005</v>
      </c>
      <c r="G151" s="171">
        <f t="shared" si="44"/>
        <v>16.003804264128991</v>
      </c>
      <c r="H151" s="172">
        <f t="shared" si="45"/>
        <v>305572.31413991522</v>
      </c>
      <c r="I151" s="171">
        <f t="shared" si="46"/>
        <v>14.444344475363344</v>
      </c>
      <c r="J151" s="155">
        <f t="shared" si="47"/>
        <v>2115515.2776999152</v>
      </c>
    </row>
    <row r="152" spans="1:10">
      <c r="A152" s="209"/>
      <c r="B152" s="186" t="s">
        <v>29</v>
      </c>
      <c r="C152" s="65">
        <f>[13]Geo!$C$264</f>
        <v>2.4163533333333329</v>
      </c>
      <c r="D152" s="155">
        <f>SUM(E152:F152)</f>
        <v>1699138.0433199999</v>
      </c>
      <c r="E152" s="168">
        <f>'[11](G) (5)'!$S$4</f>
        <v>1422237.5433199999</v>
      </c>
      <c r="F152" s="168">
        <f>'[11](G) (5)'!$S$20</f>
        <v>276900.5</v>
      </c>
      <c r="G152" s="171">
        <f t="shared" si="44"/>
        <v>16.296527588715236</v>
      </c>
      <c r="H152" s="172">
        <f t="shared" ref="H152" si="48">F152/C152*C143</f>
        <v>267775.63332460553</v>
      </c>
      <c r="I152" s="171">
        <f t="shared" ref="I152" si="49">H152/(H152+E152)*100</f>
        <v>15.844588493460979</v>
      </c>
      <c r="J152" s="155">
        <f t="shared" ref="J152" si="50">H152+E152</f>
        <v>1690013.1766446056</v>
      </c>
    </row>
    <row r="153" spans="1:10">
      <c r="A153" s="209"/>
      <c r="B153" s="186" t="s">
        <v>30</v>
      </c>
      <c r="C153" s="65">
        <f>[13]Geo!$C$265</f>
        <v>2.4280290322580651</v>
      </c>
      <c r="D153" s="155">
        <f>SUM(E153:F153)</f>
        <v>1839209.1963899999</v>
      </c>
      <c r="E153" s="168">
        <f>'[11](G) (5)'!$T$4</f>
        <v>1583969.34937</v>
      </c>
      <c r="F153" s="168">
        <f>'[11](G) (5)'!$T$20</f>
        <v>255239.84702000002</v>
      </c>
      <c r="G153" s="171">
        <f t="shared" ref="G153:G154" si="51">F153/(E153+F153)*100</f>
        <v>13.877695235592821</v>
      </c>
      <c r="H153" s="172">
        <f t="shared" ref="H153:H154" si="52">F153/C153*C144</f>
        <v>243752.02097564889</v>
      </c>
      <c r="I153" s="171">
        <f t="shared" ref="I153:I154" si="53">H153/(H153+E153)*100</f>
        <v>13.33638840856535</v>
      </c>
      <c r="J153" s="155">
        <f t="shared" ref="J153:J154" si="54">H153+E153</f>
        <v>1827721.3703456488</v>
      </c>
    </row>
    <row r="154" spans="1:10">
      <c r="A154" s="209"/>
      <c r="B154" s="186" t="s">
        <v>31</v>
      </c>
      <c r="C154" s="65">
        <f>[13]Geo!$C$266</f>
        <v>2.4115566666666668</v>
      </c>
      <c r="D154" s="155">
        <f t="shared" ref="D154" si="55">SUM(E154:F154)</f>
        <v>2277203.6805600002</v>
      </c>
      <c r="E154" s="168">
        <f>'[11](G) (5)'!$U$4</f>
        <v>1959952.9531300003</v>
      </c>
      <c r="F154" s="168">
        <f>'[11](G) (5)'!$U$20</f>
        <v>317250.72743000003</v>
      </c>
      <c r="G154" s="171">
        <f t="shared" si="51"/>
        <v>13.931592072255174</v>
      </c>
      <c r="H154" s="172">
        <f t="shared" si="52"/>
        <v>304057.14342936641</v>
      </c>
      <c r="I154" s="171">
        <f t="shared" si="53"/>
        <v>13.430025947827898</v>
      </c>
      <c r="J154" s="155">
        <f t="shared" si="54"/>
        <v>2264010.0965593667</v>
      </c>
    </row>
    <row r="155" spans="1:10">
      <c r="A155" s="209"/>
      <c r="B155" s="186" t="s">
        <v>32</v>
      </c>
      <c r="C155" s="65">
        <f>[13]Geo!$C$267</f>
        <v>2.3995354838709679</v>
      </c>
      <c r="D155" s="155">
        <v>2296633.61986</v>
      </c>
      <c r="E155" s="168">
        <v>1961274.3684700001</v>
      </c>
      <c r="F155" s="168">
        <v>335359.25138999999</v>
      </c>
      <c r="G155" s="171">
        <v>14.602209446469876</v>
      </c>
      <c r="H155" s="172">
        <v>346021.71257134044</v>
      </c>
      <c r="I155" s="171">
        <v>14.996849143659627</v>
      </c>
      <c r="J155" s="155">
        <v>2307296.0810413407</v>
      </c>
    </row>
    <row r="156" spans="1:10">
      <c r="A156" s="209"/>
      <c r="B156" s="186" t="s">
        <v>33</v>
      </c>
      <c r="C156" s="65">
        <f>[13]Geo!$C$268</f>
        <v>2.397093548387097</v>
      </c>
      <c r="D156" s="155">
        <v>1945620.57118</v>
      </c>
      <c r="E156" s="170">
        <v>1691386.34201</v>
      </c>
      <c r="F156" s="170">
        <v>254234.22917000001</v>
      </c>
      <c r="G156" s="171">
        <v>13.066999441510294</v>
      </c>
      <c r="H156" s="172">
        <v>281170.22975240316</v>
      </c>
      <c r="I156" s="171">
        <v>14.254102203070831</v>
      </c>
      <c r="J156" s="155">
        <v>1972556.5717624032</v>
      </c>
    </row>
    <row r="157" spans="1:10" s="12" customFormat="1">
      <c r="A157" s="209"/>
      <c r="B157" s="186" t="s">
        <v>115</v>
      </c>
      <c r="C157" s="65">
        <f>[13]Geo!$C$269</f>
        <v>2.4669266666666667</v>
      </c>
      <c r="D157" s="155">
        <v>2502196.6152100004</v>
      </c>
      <c r="E157" s="189">
        <v>2229453.7788400003</v>
      </c>
      <c r="F157" s="189">
        <v>272742.83637000003</v>
      </c>
      <c r="G157" s="171">
        <v>10.9001360929069</v>
      </c>
      <c r="H157" s="172">
        <v>298585.55172997236</v>
      </c>
      <c r="I157" s="171">
        <v>11.810953576527353</v>
      </c>
      <c r="J157" s="155">
        <v>2528039.3305699727</v>
      </c>
    </row>
    <row r="158" spans="1:10">
      <c r="A158" s="209"/>
      <c r="B158" s="186" t="s">
        <v>34</v>
      </c>
      <c r="C158" s="65">
        <f>[13]Geo!$C$270</f>
        <v>2.497203225806452</v>
      </c>
      <c r="D158" s="155">
        <v>2277229.3688099999</v>
      </c>
      <c r="E158" s="170">
        <v>1953411.4302700001</v>
      </c>
      <c r="F158" s="170">
        <v>323817.93854</v>
      </c>
      <c r="G158" s="171">
        <v>14.21982093570205</v>
      </c>
      <c r="H158" s="172">
        <v>342712.6182177405</v>
      </c>
      <c r="I158" s="171">
        <v>14.925701355005442</v>
      </c>
      <c r="J158" s="155">
        <v>2296124.0484877406</v>
      </c>
    </row>
    <row r="159" spans="1:10">
      <c r="A159" s="209"/>
      <c r="B159" s="186" t="s">
        <v>35</v>
      </c>
      <c r="C159" s="65">
        <f>[13]Geo!$C$271</f>
        <v>2.6727799999999999</v>
      </c>
      <c r="D159" s="155">
        <v>2437396.9098100001</v>
      </c>
      <c r="E159" s="170">
        <v>2094180.4827100001</v>
      </c>
      <c r="F159" s="170">
        <v>343216.42710000003</v>
      </c>
      <c r="G159" s="171">
        <v>14.081269477229066</v>
      </c>
      <c r="H159" s="172">
        <v>317029.62070230907</v>
      </c>
      <c r="I159" s="171">
        <v>13.14815412616484</v>
      </c>
      <c r="J159" s="155">
        <v>2411210.1034123092</v>
      </c>
    </row>
    <row r="160" spans="1:10">
      <c r="A160" s="210"/>
      <c r="B160" s="186" t="s">
        <v>36</v>
      </c>
      <c r="C160" s="65">
        <f>[13]Geo!$C$272</f>
        <v>2.6125451612903232</v>
      </c>
      <c r="D160" s="155">
        <v>2280515.17802</v>
      </c>
      <c r="E160" s="170">
        <v>1856547.3690299999</v>
      </c>
      <c r="F160" s="170">
        <v>423967.80898999999</v>
      </c>
      <c r="G160" s="171">
        <v>18.590878634629366</v>
      </c>
      <c r="H160" s="172">
        <v>392129.50025064539</v>
      </c>
      <c r="I160" s="171">
        <v>17.438232482734978</v>
      </c>
      <c r="J160" s="155">
        <v>2248676.8692806452</v>
      </c>
    </row>
    <row r="161" spans="1:10" hidden="1">
      <c r="A161" s="188">
        <v>2018</v>
      </c>
      <c r="B161" s="106" t="s">
        <v>26</v>
      </c>
      <c r="C161" s="66">
        <f>[13]Geo!$C$273</f>
        <v>2.5473387096774198</v>
      </c>
      <c r="D161" s="155">
        <v>0</v>
      </c>
      <c r="E161" s="2"/>
      <c r="F161" s="2"/>
      <c r="G161" s="171" t="e">
        <v>#DIV/0!</v>
      </c>
      <c r="H161" s="172">
        <v>0</v>
      </c>
      <c r="I161" s="171" t="e">
        <v>#DIV/0!</v>
      </c>
      <c r="J161" s="155">
        <v>0</v>
      </c>
    </row>
    <row r="162" spans="1:10">
      <c r="A162" s="208">
        <v>2018</v>
      </c>
      <c r="B162" s="186" t="s">
        <v>26</v>
      </c>
      <c r="C162" s="65">
        <f>[13]Geo!$C$273</f>
        <v>2.5473387096774198</v>
      </c>
      <c r="D162" s="155">
        <v>1794460.9117299998</v>
      </c>
      <c r="E162" s="168">
        <v>1550277.6735999999</v>
      </c>
      <c r="F162" s="168">
        <v>244183.23813000001</v>
      </c>
      <c r="G162" s="171">
        <v>13.607609758107708</v>
      </c>
      <c r="H162" s="172">
        <v>231167.41937911577</v>
      </c>
      <c r="I162" s="171">
        <v>12.976398783783665</v>
      </c>
      <c r="J162" s="155">
        <v>1781445.0929791157</v>
      </c>
    </row>
    <row r="163" spans="1:10">
      <c r="A163" s="209"/>
      <c r="B163" s="186" t="s">
        <v>27</v>
      </c>
      <c r="C163" s="65">
        <f>[13]Geo!$C$274</f>
        <v>2.4642821428571433</v>
      </c>
      <c r="D163" s="155">
        <v>1655375.7066299999</v>
      </c>
      <c r="E163" s="168">
        <v>1423173.1646</v>
      </c>
      <c r="F163" s="168">
        <v>232202.54203000001</v>
      </c>
      <c r="G163" s="171">
        <v>14.027180723988996</v>
      </c>
      <c r="H163" s="172">
        <v>226101.64207902754</v>
      </c>
      <c r="I163" s="171">
        <v>13.709155148880544</v>
      </c>
      <c r="J163" s="155">
        <v>1649274.8066790276</v>
      </c>
    </row>
    <row r="164" spans="1:10">
      <c r="A164" s="209"/>
      <c r="B164" s="186" t="s">
        <v>28</v>
      </c>
      <c r="C164" s="65">
        <f>[13]Geo!$C$275</f>
        <v>2.4424935483870969</v>
      </c>
      <c r="D164" s="155">
        <v>2271341.3984000003</v>
      </c>
      <c r="E164" s="168">
        <v>1810583.68934</v>
      </c>
      <c r="F164" s="168">
        <v>460757.70906000002</v>
      </c>
      <c r="G164" s="171">
        <v>20.285709113767368</v>
      </c>
      <c r="H164" s="172">
        <v>452193.34662590577</v>
      </c>
      <c r="I164" s="171">
        <v>19.983999282230613</v>
      </c>
      <c r="J164" s="155">
        <v>2262777.035965906</v>
      </c>
    </row>
    <row r="165" spans="1:10">
      <c r="A165" s="209"/>
      <c r="B165" s="186" t="s">
        <v>29</v>
      </c>
      <c r="C165" s="65">
        <f>[13]Geo!$C$276</f>
        <v>2.4256399999999991</v>
      </c>
      <c r="D165" s="155">
        <v>1768460.9097600002</v>
      </c>
      <c r="E165" s="168">
        <v>1475179.7697400001</v>
      </c>
      <c r="F165" s="168">
        <v>293281.14001999999</v>
      </c>
      <c r="G165" s="171">
        <v>16.583976405777694</v>
      </c>
      <c r="H165" s="172">
        <v>298273.05995355401</v>
      </c>
      <c r="I165" s="171">
        <v>16.818776059868163</v>
      </c>
      <c r="J165" s="155">
        <v>1773452.8296935542</v>
      </c>
    </row>
    <row r="166" spans="1:10" s="12" customFormat="1">
      <c r="A166" s="209"/>
      <c r="B166" s="186" t="s">
        <v>30</v>
      </c>
      <c r="C166" s="65">
        <f>[13]Geo!$C$277</f>
        <v>2.4542677419354844</v>
      </c>
      <c r="D166" s="155">
        <v>1951689.1238575003</v>
      </c>
      <c r="E166" s="192">
        <v>1551854.2416937002</v>
      </c>
      <c r="F166" s="192">
        <v>399834.88216380001</v>
      </c>
      <c r="G166" s="171">
        <v>20.486607076721782</v>
      </c>
      <c r="H166" s="172">
        <v>406829.67895832408</v>
      </c>
      <c r="I166" s="171">
        <v>20.770563063737971</v>
      </c>
      <c r="J166" s="155">
        <v>1958683.9206520242</v>
      </c>
    </row>
    <row r="167" spans="1:10">
      <c r="A167" s="209"/>
      <c r="B167" s="186" t="s">
        <v>31</v>
      </c>
      <c r="C167" s="65">
        <f>[13]Geo!$C$278</f>
        <v>2.457826666666667</v>
      </c>
      <c r="D167" s="155">
        <v>1883744.9820776</v>
      </c>
      <c r="E167" s="192">
        <v>1548065.7904393</v>
      </c>
      <c r="F167" s="192">
        <v>335679.19163830002</v>
      </c>
      <c r="G167" s="171">
        <v>17.819778942055962</v>
      </c>
      <c r="H167" s="172">
        <v>365036.57560352044</v>
      </c>
      <c r="I167" s="171">
        <v>19.080870008988839</v>
      </c>
      <c r="J167" s="155">
        <v>1913102.3660428205</v>
      </c>
    </row>
    <row r="168" spans="1:10">
      <c r="A168" s="209"/>
      <c r="B168" s="186" t="s">
        <v>32</v>
      </c>
      <c r="C168" s="65">
        <f>[13]Geo!$C$279</f>
        <v>2.4468967741935481</v>
      </c>
      <c r="D168" s="155">
        <v>2007572.3478415003</v>
      </c>
      <c r="E168" s="192">
        <v>1711300.0217483002</v>
      </c>
      <c r="F168" s="192">
        <v>296272.32609320001</v>
      </c>
      <c r="G168" s="171">
        <v>14.757740930818548</v>
      </c>
      <c r="H168" s="172">
        <v>316329.17257579154</v>
      </c>
      <c r="I168" s="171">
        <v>15.600937955583124</v>
      </c>
      <c r="J168" s="155">
        <v>2027629.1943240918</v>
      </c>
    </row>
    <row r="169" spans="1:10">
      <c r="A169" s="209"/>
      <c r="B169" s="186" t="s">
        <v>33</v>
      </c>
      <c r="C169" s="65">
        <f>[13]Geo!$C$280</f>
        <v>2.5344387096774192</v>
      </c>
      <c r="D169" s="155">
        <v>1848658.3719844001</v>
      </c>
      <c r="E169" s="192">
        <v>1545379.1842414001</v>
      </c>
      <c r="F169" s="192">
        <v>303279.18774299999</v>
      </c>
      <c r="G169" s="171">
        <v>16.405366850850427</v>
      </c>
      <c r="H169" s="172">
        <v>304822.84374341788</v>
      </c>
      <c r="I169" s="171">
        <v>16.475111319352585</v>
      </c>
      <c r="J169" s="155">
        <v>1850202.027984818</v>
      </c>
    </row>
    <row r="170" spans="1:10">
      <c r="A170" s="209"/>
      <c r="B170" s="186" t="s">
        <v>115</v>
      </c>
      <c r="C170" s="65">
        <f>[13]Geo!$C$281</f>
        <v>2.6097999999999999</v>
      </c>
      <c r="D170" s="155">
        <v>2249832.3976360001</v>
      </c>
      <c r="E170" s="192">
        <v>1926771.7000563</v>
      </c>
      <c r="F170" s="192">
        <v>323060.69757969998</v>
      </c>
      <c r="G170" s="171">
        <v>14.359322850855664</v>
      </c>
      <c r="H170" s="172">
        <v>315328.76868731709</v>
      </c>
      <c r="I170" s="171">
        <v>14.063989240589859</v>
      </c>
      <c r="J170" s="155">
        <v>2242100.4687436172</v>
      </c>
    </row>
    <row r="171" spans="1:10">
      <c r="A171" s="209"/>
      <c r="B171" s="186" t="s">
        <v>34</v>
      </c>
      <c r="C171" s="65">
        <f>[13]Geo!$C$282</f>
        <v>2.6608064516129</v>
      </c>
      <c r="D171" s="155">
        <v>2330987.9402418998</v>
      </c>
      <c r="E171" s="192">
        <v>1934193.7545095999</v>
      </c>
      <c r="F171" s="192">
        <v>396794.18573229999</v>
      </c>
      <c r="G171" s="171">
        <v>17.022575659105403</v>
      </c>
      <c r="H171" s="172">
        <v>367487.39304090571</v>
      </c>
      <c r="I171" s="171">
        <v>15.966042622019694</v>
      </c>
      <c r="J171" s="155">
        <v>2301681.1475505056</v>
      </c>
    </row>
    <row r="172" spans="1:10">
      <c r="A172" s="209"/>
      <c r="B172" s="186" t="s">
        <v>35</v>
      </c>
      <c r="C172" s="65">
        <f>[13]Geo!$C$283</f>
        <v>2.6970300000000007</v>
      </c>
      <c r="D172" s="155">
        <v>1897779.3116345</v>
      </c>
      <c r="E172" s="192">
        <v>1624891.5097524</v>
      </c>
      <c r="F172" s="192">
        <v>272887.8018821</v>
      </c>
      <c r="G172" s="171">
        <v>14.379322200908071</v>
      </c>
      <c r="H172" s="172">
        <v>247133.58603002763</v>
      </c>
      <c r="I172" s="171">
        <v>13.201403474067009</v>
      </c>
      <c r="J172" s="155">
        <v>1872025.0957824276</v>
      </c>
    </row>
    <row r="173" spans="1:10">
      <c r="A173" s="210"/>
      <c r="B173" s="186" t="s">
        <v>36</v>
      </c>
      <c r="C173" s="65">
        <f>[13]Geo!$C$284</f>
        <v>2.668570967741934</v>
      </c>
      <c r="D173" s="155">
        <v>2452152.4659115002</v>
      </c>
      <c r="E173" s="192">
        <v>2010242.9657137</v>
      </c>
      <c r="F173" s="192">
        <v>441909.50019779999</v>
      </c>
      <c r="G173" s="171">
        <v>18.02128971754356</v>
      </c>
      <c r="H173" s="172">
        <v>401680.6646767999</v>
      </c>
      <c r="I173" s="171">
        <v>16.653954528890548</v>
      </c>
      <c r="J173" s="155">
        <v>2411923.6303904997</v>
      </c>
    </row>
  </sheetData>
  <mergeCells count="14">
    <mergeCell ref="A162:A173"/>
    <mergeCell ref="A149:A160"/>
    <mergeCell ref="A137:A148"/>
    <mergeCell ref="A65:A76"/>
    <mergeCell ref="A5:A16"/>
    <mergeCell ref="A17:A28"/>
    <mergeCell ref="A29:A40"/>
    <mergeCell ref="A41:A52"/>
    <mergeCell ref="A53:A64"/>
    <mergeCell ref="A125:A136"/>
    <mergeCell ref="A77:A88"/>
    <mergeCell ref="A89:A100"/>
    <mergeCell ref="A101:A112"/>
    <mergeCell ref="A113:A1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K41"/>
  <sheetViews>
    <sheetView zoomScaleNormal="100" workbookViewId="0">
      <pane xSplit="2" ySplit="4" topLeftCell="C5" activePane="bottomRight" state="frozen"/>
      <selection pane="topRight" activeCell="D1" sqref="D1"/>
      <selection pane="bottomLeft" activeCell="A6" sqref="A6"/>
      <selection pane="bottomRight" activeCell="C5" sqref="C5:K16"/>
    </sheetView>
  </sheetViews>
  <sheetFormatPr defaultRowHeight="15"/>
  <cols>
    <col min="3" max="3" width="15.7109375" customWidth="1"/>
    <col min="4" max="4" width="11" customWidth="1"/>
    <col min="5" max="5" width="14.42578125" customWidth="1"/>
    <col min="6" max="6" width="15.7109375" customWidth="1"/>
    <col min="7" max="7" width="16.7109375" customWidth="1"/>
    <col min="8" max="8" width="16.42578125" style="12" customWidth="1"/>
    <col min="9" max="9" width="14.42578125" customWidth="1"/>
    <col min="10" max="11" width="14.85546875" customWidth="1"/>
  </cols>
  <sheetData>
    <row r="1" spans="2:11">
      <c r="C1" s="67"/>
    </row>
    <row r="2" spans="2:11">
      <c r="C2" s="104" t="s">
        <v>148</v>
      </c>
    </row>
    <row r="3" spans="2:11">
      <c r="B3" s="217"/>
      <c r="C3" s="217"/>
    </row>
    <row r="4" spans="2:11" ht="68.25" customHeight="1">
      <c r="B4" s="68"/>
      <c r="C4" s="107" t="s">
        <v>123</v>
      </c>
      <c r="D4" s="69" t="s">
        <v>138</v>
      </c>
      <c r="E4" s="69" t="s">
        <v>139</v>
      </c>
      <c r="F4" s="69" t="s">
        <v>140</v>
      </c>
      <c r="G4" s="69" t="s">
        <v>141</v>
      </c>
      <c r="H4" s="107" t="s">
        <v>142</v>
      </c>
      <c r="I4" s="69" t="s">
        <v>143</v>
      </c>
      <c r="J4" s="107" t="s">
        <v>155</v>
      </c>
      <c r="K4" s="107" t="s">
        <v>154</v>
      </c>
    </row>
    <row r="5" spans="2:11">
      <c r="B5" s="72">
        <v>2006</v>
      </c>
      <c r="C5" s="117">
        <v>4255.312602961184</v>
      </c>
      <c r="D5" s="117">
        <v>13090.3</v>
      </c>
      <c r="E5" s="117">
        <v>7412.6</v>
      </c>
      <c r="F5" s="117">
        <v>360987</v>
      </c>
      <c r="G5" s="117">
        <v>339620</v>
      </c>
      <c r="H5" s="116">
        <v>285.8</v>
      </c>
      <c r="I5" s="117">
        <v>1400.1</v>
      </c>
      <c r="J5" s="117">
        <v>3479.4</v>
      </c>
      <c r="K5" s="117">
        <v>3933.1</v>
      </c>
    </row>
    <row r="6" spans="2:11">
      <c r="B6" s="72">
        <v>2007</v>
      </c>
      <c r="C6" s="117">
        <v>5447.5096120364033</v>
      </c>
      <c r="D6" s="117">
        <v>17544.400000000001</v>
      </c>
      <c r="E6" s="117">
        <v>9645.4</v>
      </c>
      <c r="F6" s="117">
        <v>361209</v>
      </c>
      <c r="G6" s="117">
        <v>345859</v>
      </c>
      <c r="H6" s="116">
        <v>381.6</v>
      </c>
      <c r="I6" s="117">
        <v>1916.4</v>
      </c>
      <c r="J6" s="117">
        <v>4541.8</v>
      </c>
      <c r="K6" s="117">
        <v>5103.7</v>
      </c>
    </row>
    <row r="7" spans="2:11">
      <c r="B7" s="72">
        <v>2008</v>
      </c>
      <c r="C7" s="117">
        <v>4951.613132586891</v>
      </c>
      <c r="D7" s="117">
        <v>19650.7</v>
      </c>
      <c r="E7" s="117">
        <v>10248.4</v>
      </c>
      <c r="F7" s="117">
        <v>349250</v>
      </c>
      <c r="G7" s="117">
        <v>334286</v>
      </c>
      <c r="H7" s="116">
        <v>519.79999999999995</v>
      </c>
      <c r="I7" s="117">
        <v>2106.6</v>
      </c>
      <c r="J7" s="117">
        <v>5162.6000000000004</v>
      </c>
      <c r="K7" s="117">
        <v>5085.8</v>
      </c>
    </row>
    <row r="8" spans="2:11">
      <c r="B8" s="72">
        <v>2009</v>
      </c>
      <c r="C8" s="117">
        <v>2342.8611945369735</v>
      </c>
      <c r="D8" s="117">
        <v>20302.2</v>
      </c>
      <c r="E8" s="117">
        <v>11003.1</v>
      </c>
      <c r="F8" s="117">
        <v>387463</v>
      </c>
      <c r="G8" s="117">
        <v>369396</v>
      </c>
      <c r="H8" s="116">
        <v>538.1</v>
      </c>
      <c r="I8" s="117">
        <v>2419</v>
      </c>
      <c r="J8" s="117">
        <v>5464.1</v>
      </c>
      <c r="K8" s="117">
        <v>5539</v>
      </c>
    </row>
    <row r="9" spans="2:11">
      <c r="B9" s="72">
        <v>2010</v>
      </c>
      <c r="C9" s="117">
        <v>4477.6848877481243</v>
      </c>
      <c r="D9" s="117">
        <v>24400.7</v>
      </c>
      <c r="E9" s="117">
        <v>13303.7</v>
      </c>
      <c r="F9" s="117">
        <v>397806</v>
      </c>
      <c r="G9" s="117">
        <v>380709</v>
      </c>
      <c r="H9" s="116">
        <v>592.70000000000005</v>
      </c>
      <c r="I9" s="117">
        <v>2741</v>
      </c>
      <c r="J9" s="117">
        <v>6703.2</v>
      </c>
      <c r="K9" s="117">
        <v>6600.5</v>
      </c>
    </row>
    <row r="10" spans="2:11">
      <c r="B10" s="72">
        <v>2011</v>
      </c>
      <c r="C10" s="117">
        <v>6368.0046304216276</v>
      </c>
      <c r="D10" s="117">
        <v>36726.199999999997</v>
      </c>
      <c r="E10" s="117">
        <v>19239.900000000001</v>
      </c>
      <c r="F10" s="117">
        <v>503236</v>
      </c>
      <c r="G10" s="117">
        <v>482254</v>
      </c>
      <c r="H10" s="116">
        <v>622.6</v>
      </c>
      <c r="I10" s="117">
        <v>3636.9</v>
      </c>
      <c r="J10" s="117">
        <v>9253.7000000000007</v>
      </c>
      <c r="K10" s="117">
        <v>9986.2999999999993</v>
      </c>
    </row>
    <row r="11" spans="2:11">
      <c r="B11" s="72">
        <v>2012</v>
      </c>
      <c r="C11" s="117">
        <v>7575.3920410728188</v>
      </c>
      <c r="D11" s="117">
        <v>42048</v>
      </c>
      <c r="E11" s="117">
        <v>23096</v>
      </c>
      <c r="F11" s="117">
        <v>534397</v>
      </c>
      <c r="G11" s="117">
        <v>514387</v>
      </c>
      <c r="H11" s="116">
        <v>714.3</v>
      </c>
      <c r="I11" s="117">
        <v>4446.6000000000004</v>
      </c>
      <c r="J11" s="117">
        <v>11190.7</v>
      </c>
      <c r="K11" s="117">
        <v>11905.3</v>
      </c>
    </row>
    <row r="12" spans="2:11">
      <c r="B12" s="72">
        <v>2013</v>
      </c>
      <c r="C12" s="117">
        <v>6652.9117912514321</v>
      </c>
      <c r="D12" s="117">
        <v>44327.9</v>
      </c>
      <c r="E12" s="117">
        <v>23553.599999999999</v>
      </c>
      <c r="F12" s="117">
        <v>550885</v>
      </c>
      <c r="G12" s="117">
        <v>532787</v>
      </c>
      <c r="H12" s="116">
        <v>760.1</v>
      </c>
      <c r="I12" s="117">
        <v>4907.2</v>
      </c>
      <c r="J12" s="117">
        <v>12139.1</v>
      </c>
      <c r="K12" s="117">
        <v>11414.5</v>
      </c>
    </row>
    <row r="13" spans="2:11">
      <c r="B13" s="72">
        <v>2014</v>
      </c>
      <c r="C13" s="117">
        <v>8688.8527703718883</v>
      </c>
      <c r="D13" s="117">
        <v>50064.7</v>
      </c>
      <c r="E13" s="117">
        <v>26068.6</v>
      </c>
      <c r="F13" s="117">
        <v>592147</v>
      </c>
      <c r="G13" s="117">
        <v>565902</v>
      </c>
      <c r="H13" s="116">
        <v>800.5</v>
      </c>
      <c r="I13" s="117">
        <v>5470.6</v>
      </c>
      <c r="J13" s="117">
        <v>12849.4</v>
      </c>
      <c r="K13" s="117">
        <v>13219.2</v>
      </c>
    </row>
    <row r="14" spans="2:11">
      <c r="B14" s="164">
        <v>2015</v>
      </c>
      <c r="C14" s="117">
        <v>10004.327587812353</v>
      </c>
      <c r="D14" s="117">
        <v>56984.800000000003</v>
      </c>
      <c r="E14" s="117">
        <v>29993.9</v>
      </c>
      <c r="F14" s="117">
        <v>626739</v>
      </c>
      <c r="G14" s="117">
        <v>584484</v>
      </c>
      <c r="H14" s="116">
        <v>896.83715338432523</v>
      </c>
      <c r="I14" s="117">
        <v>6329.6</v>
      </c>
      <c r="J14" s="117">
        <v>14761</v>
      </c>
      <c r="K14" s="117">
        <v>15232.9</v>
      </c>
    </row>
    <row r="15" spans="2:11">
      <c r="B15" s="164">
        <v>2016</v>
      </c>
      <c r="C15" s="117">
        <v>11136.565807711791</v>
      </c>
      <c r="D15" s="117">
        <v>64081.8</v>
      </c>
      <c r="E15" s="117">
        <v>34156.9</v>
      </c>
      <c r="F15" s="117">
        <v>666790</v>
      </c>
      <c r="G15" s="117">
        <v>620069</v>
      </c>
      <c r="H15" s="117">
        <v>938.3</v>
      </c>
      <c r="I15" s="117">
        <v>7022.2</v>
      </c>
      <c r="J15" s="117">
        <v>16772.3</v>
      </c>
      <c r="K15" s="117">
        <v>17384.599999999999</v>
      </c>
    </row>
    <row r="16" spans="2:11">
      <c r="B16" s="164">
        <v>2017</v>
      </c>
      <c r="C16" s="117">
        <v>12264.888108021891</v>
      </c>
      <c r="D16" s="117">
        <v>71740.100000000006</v>
      </c>
      <c r="E16" s="117">
        <v>38206.800000000003</v>
      </c>
      <c r="F16" s="117">
        <v>708165</v>
      </c>
      <c r="G16" s="117">
        <v>652439</v>
      </c>
      <c r="H16" s="117">
        <v>1019.7</v>
      </c>
      <c r="I16" s="117">
        <v>8046.4</v>
      </c>
      <c r="J16" s="117">
        <v>19036.3</v>
      </c>
      <c r="K16" s="117">
        <v>19170.5</v>
      </c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  <row r="30" spans="3:3">
      <c r="C30" s="1"/>
    </row>
    <row r="31" spans="3:3">
      <c r="C31" s="1"/>
    </row>
    <row r="32" spans="3:3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I55"/>
  <sheetViews>
    <sheetView zoomScaleNormal="100" workbookViewId="0">
      <pane xSplit="2" ySplit="4" topLeftCell="C41" activePane="bottomRight" state="frozen"/>
      <selection pane="topRight" activeCell="D1" sqref="D1"/>
      <selection pane="bottomLeft" activeCell="A6" sqref="A6"/>
      <selection pane="bottomRight" activeCell="C41" sqref="C41:G55"/>
    </sheetView>
  </sheetViews>
  <sheetFormatPr defaultRowHeight="15"/>
  <cols>
    <col min="3" max="3" width="17.140625" customWidth="1"/>
    <col min="4" max="4" width="19.28515625" customWidth="1"/>
    <col min="5" max="5" width="17.42578125" style="12" customWidth="1"/>
    <col min="6" max="6" width="16.5703125" customWidth="1"/>
    <col min="7" max="7" width="15.7109375" customWidth="1"/>
    <col min="8" max="8" width="14" customWidth="1"/>
    <col min="9" max="9" width="10.28515625" bestFit="1" customWidth="1"/>
  </cols>
  <sheetData>
    <row r="2" spans="2:7">
      <c r="B2" s="104" t="s">
        <v>164</v>
      </c>
    </row>
    <row r="3" spans="2:7">
      <c r="B3" s="109"/>
      <c r="C3" s="109"/>
      <c r="D3" s="109"/>
    </row>
    <row r="4" spans="2:7" ht="65.25" customHeight="1">
      <c r="B4" s="68"/>
      <c r="C4" s="69" t="s">
        <v>138</v>
      </c>
      <c r="D4" s="69" t="s">
        <v>139</v>
      </c>
      <c r="E4" s="107" t="s">
        <v>140</v>
      </c>
      <c r="F4" s="69" t="s">
        <v>141</v>
      </c>
      <c r="G4" s="69" t="s">
        <v>142</v>
      </c>
    </row>
    <row r="5" spans="2:7" ht="15.75">
      <c r="B5" s="70" t="s">
        <v>82</v>
      </c>
      <c r="C5" s="108">
        <v>2500</v>
      </c>
      <c r="D5" s="108">
        <v>1363.2</v>
      </c>
      <c r="E5" s="116">
        <v>322861</v>
      </c>
      <c r="F5" s="117">
        <v>301484</v>
      </c>
      <c r="G5" s="117">
        <v>242.2</v>
      </c>
    </row>
    <row r="6" spans="2:7" ht="15.75">
      <c r="B6" s="70" t="s">
        <v>83</v>
      </c>
      <c r="C6" s="108">
        <v>3133.6</v>
      </c>
      <c r="D6" s="108">
        <v>1729.1</v>
      </c>
      <c r="E6" s="116">
        <v>340671</v>
      </c>
      <c r="F6" s="117">
        <v>317285</v>
      </c>
      <c r="G6" s="117">
        <v>278.89999999999998</v>
      </c>
    </row>
    <row r="7" spans="2:7" ht="15.75">
      <c r="B7" s="70" t="s">
        <v>84</v>
      </c>
      <c r="C7" s="108">
        <v>3445.2</v>
      </c>
      <c r="D7" s="108">
        <v>1941</v>
      </c>
      <c r="E7" s="116">
        <v>343571</v>
      </c>
      <c r="F7" s="117">
        <v>320921</v>
      </c>
      <c r="G7" s="117">
        <v>303.10000000000002</v>
      </c>
    </row>
    <row r="8" spans="2:7" ht="15.75">
      <c r="B8" s="70" t="s">
        <v>85</v>
      </c>
      <c r="C8" s="108">
        <v>3606.5</v>
      </c>
      <c r="D8" s="108">
        <v>2077.5</v>
      </c>
      <c r="E8" s="116">
        <v>340361</v>
      </c>
      <c r="F8" s="117">
        <v>319673</v>
      </c>
      <c r="G8" s="117">
        <v>343.7</v>
      </c>
    </row>
    <row r="9" spans="2:7" ht="15.75">
      <c r="B9" s="70" t="s">
        <v>86</v>
      </c>
      <c r="C9" s="108">
        <v>3423</v>
      </c>
      <c r="D9" s="108">
        <v>1832.4</v>
      </c>
      <c r="E9" s="116">
        <v>324366</v>
      </c>
      <c r="F9" s="117">
        <v>304553</v>
      </c>
      <c r="G9" s="117">
        <v>336.1</v>
      </c>
    </row>
    <row r="10" spans="2:7" ht="15.75">
      <c r="B10" s="70" t="s">
        <v>87</v>
      </c>
      <c r="C10" s="108">
        <v>4008.1</v>
      </c>
      <c r="D10" s="108">
        <v>2130.4</v>
      </c>
      <c r="E10" s="116">
        <v>333866</v>
      </c>
      <c r="F10" s="117">
        <v>315717</v>
      </c>
      <c r="G10" s="117">
        <v>384.5</v>
      </c>
    </row>
    <row r="11" spans="2:7" ht="15.75">
      <c r="B11" s="70" t="s">
        <v>88</v>
      </c>
      <c r="C11" s="108">
        <v>4414.3</v>
      </c>
      <c r="D11" s="108">
        <v>2421.4</v>
      </c>
      <c r="E11" s="116">
        <v>328740</v>
      </c>
      <c r="F11" s="117">
        <v>308885</v>
      </c>
      <c r="G11" s="117">
        <v>414.9</v>
      </c>
    </row>
    <row r="12" spans="2:7" ht="15.75">
      <c r="B12" s="70" t="s">
        <v>89</v>
      </c>
      <c r="C12" s="108">
        <v>5088.1000000000004</v>
      </c>
      <c r="D12" s="108">
        <v>2698.1</v>
      </c>
      <c r="E12" s="116">
        <v>333831.28937647498</v>
      </c>
      <c r="F12" s="117">
        <v>316464</v>
      </c>
      <c r="G12" s="117">
        <v>472.5</v>
      </c>
    </row>
    <row r="13" spans="2:7" ht="15.75">
      <c r="B13" s="70" t="s">
        <v>90</v>
      </c>
      <c r="C13" s="108">
        <v>4443.8999999999996</v>
      </c>
      <c r="D13" s="108">
        <v>2180.8000000000002</v>
      </c>
      <c r="E13" s="116">
        <v>322570</v>
      </c>
      <c r="F13" s="117">
        <v>304664</v>
      </c>
      <c r="G13" s="117">
        <v>488</v>
      </c>
    </row>
    <row r="14" spans="2:7" ht="15.75">
      <c r="B14" s="70" t="s">
        <v>91</v>
      </c>
      <c r="C14" s="108">
        <v>5014.7</v>
      </c>
      <c r="D14" s="108">
        <v>2594.8000000000002</v>
      </c>
      <c r="E14" s="116">
        <v>331389</v>
      </c>
      <c r="F14" s="117">
        <v>315690</v>
      </c>
      <c r="G14" s="117">
        <v>541.79999999999995</v>
      </c>
    </row>
    <row r="15" spans="2:7" ht="15.75">
      <c r="B15" s="70" t="s">
        <v>92</v>
      </c>
      <c r="C15" s="108">
        <v>4877.8</v>
      </c>
      <c r="D15" s="108">
        <v>2453.6999999999998</v>
      </c>
      <c r="E15" s="116">
        <v>329712</v>
      </c>
      <c r="F15" s="117">
        <v>313015</v>
      </c>
      <c r="G15" s="117">
        <v>556.4</v>
      </c>
    </row>
    <row r="16" spans="2:7" ht="15.75">
      <c r="B16" s="70" t="s">
        <v>93</v>
      </c>
      <c r="C16" s="108">
        <v>4986.3</v>
      </c>
      <c r="D16" s="108">
        <v>2720.5</v>
      </c>
      <c r="E16" s="116">
        <v>338334</v>
      </c>
      <c r="F16" s="117">
        <v>322479</v>
      </c>
      <c r="G16" s="117">
        <v>590.4</v>
      </c>
    </row>
    <row r="17" spans="2:7" ht="15.75">
      <c r="B17" s="70" t="s">
        <v>94</v>
      </c>
      <c r="C17" s="108">
        <v>3648.2</v>
      </c>
      <c r="D17" s="108">
        <v>1918.6</v>
      </c>
      <c r="E17" s="116">
        <v>310882</v>
      </c>
      <c r="F17" s="117">
        <v>296677</v>
      </c>
      <c r="G17" s="117">
        <v>512.20000000000005</v>
      </c>
    </row>
    <row r="18" spans="2:7" ht="15.75">
      <c r="B18" s="70" t="s">
        <v>95</v>
      </c>
      <c r="C18" s="108">
        <v>3876.2</v>
      </c>
      <c r="D18" s="108">
        <v>2076.1999999999998</v>
      </c>
      <c r="E18" s="116">
        <v>316036</v>
      </c>
      <c r="F18" s="117">
        <v>303413</v>
      </c>
      <c r="G18" s="117">
        <v>553</v>
      </c>
    </row>
    <row r="19" spans="2:7" ht="15.75">
      <c r="B19" s="70" t="s">
        <v>96</v>
      </c>
      <c r="C19" s="108">
        <v>4318.1000000000004</v>
      </c>
      <c r="D19" s="108">
        <v>2392.1999999999998</v>
      </c>
      <c r="E19" s="116">
        <v>317695</v>
      </c>
      <c r="F19" s="117">
        <v>304656</v>
      </c>
      <c r="G19" s="117">
        <v>567.29999999999995</v>
      </c>
    </row>
    <row r="20" spans="2:7" ht="15.75">
      <c r="B20" s="70" t="s">
        <v>97</v>
      </c>
      <c r="C20" s="108">
        <v>4633.2</v>
      </c>
      <c r="D20" s="108">
        <v>2573.1</v>
      </c>
      <c r="E20" s="116">
        <v>321599</v>
      </c>
      <c r="F20" s="117">
        <v>309815</v>
      </c>
      <c r="G20" s="117">
        <v>624.9</v>
      </c>
    </row>
    <row r="21" spans="2:7" ht="15.75">
      <c r="B21" s="70" t="s">
        <v>98</v>
      </c>
      <c r="C21" s="108">
        <v>4836.2</v>
      </c>
      <c r="D21" s="108">
        <v>2554.9</v>
      </c>
      <c r="E21" s="116">
        <v>358934</v>
      </c>
      <c r="F21" s="117">
        <v>342952</v>
      </c>
      <c r="G21" s="117">
        <v>552.1</v>
      </c>
    </row>
    <row r="22" spans="2:7" ht="15.75">
      <c r="B22" s="70" t="s">
        <v>99</v>
      </c>
      <c r="C22" s="108">
        <v>5736.5</v>
      </c>
      <c r="D22" s="108">
        <v>2980.5</v>
      </c>
      <c r="E22" s="116">
        <v>371341</v>
      </c>
      <c r="F22" s="117">
        <v>354919.04034114804</v>
      </c>
      <c r="G22" s="117">
        <v>600.63370336414789</v>
      </c>
    </row>
    <row r="23" spans="2:7" ht="15.75">
      <c r="B23" s="70" t="s">
        <v>100</v>
      </c>
      <c r="C23" s="108">
        <v>6041.0741021520316</v>
      </c>
      <c r="D23" s="108">
        <v>3213.4781989419994</v>
      </c>
      <c r="E23" s="108">
        <v>365249.02526788705</v>
      </c>
      <c r="F23" s="108">
        <v>348155.95023863704</v>
      </c>
      <c r="G23" s="108">
        <v>621.29033048490498</v>
      </c>
    </row>
    <row r="24" spans="2:7" ht="15.75">
      <c r="B24" s="70" t="s">
        <v>101</v>
      </c>
      <c r="C24" s="108">
        <v>6579.7143836012774</v>
      </c>
      <c r="D24" s="108">
        <v>3454.0982794910005</v>
      </c>
      <c r="E24" s="108">
        <v>366151.1141808001</v>
      </c>
      <c r="F24" s="108">
        <v>351328.38160109404</v>
      </c>
      <c r="G24" s="108">
        <v>670.3</v>
      </c>
    </row>
    <row r="25" spans="2:7" ht="15.75">
      <c r="B25" s="70" t="s">
        <v>102</v>
      </c>
      <c r="C25" s="108">
        <v>5719.0518240350766</v>
      </c>
      <c r="D25" s="108">
        <v>2962.1352559380002</v>
      </c>
      <c r="E25" s="108">
        <v>350257.57310090697</v>
      </c>
      <c r="F25" s="108">
        <v>335294</v>
      </c>
      <c r="G25" s="108">
        <v>643</v>
      </c>
    </row>
    <row r="26" spans="2:7" ht="15.75">
      <c r="B26" s="70" t="s">
        <v>103</v>
      </c>
      <c r="C26" s="108">
        <v>6124.3151442876188</v>
      </c>
      <c r="D26" s="108">
        <v>3341.1693883630001</v>
      </c>
      <c r="E26" s="108">
        <v>352099.89805146202</v>
      </c>
      <c r="F26" s="108">
        <v>336439</v>
      </c>
      <c r="G26" s="108">
        <v>683.9</v>
      </c>
    </row>
    <row r="27" spans="2:7" ht="15.75">
      <c r="B27" s="70" t="s">
        <v>104</v>
      </c>
      <c r="C27" s="108">
        <v>6879.8003680607962</v>
      </c>
      <c r="D27" s="108">
        <v>3767.4063010710001</v>
      </c>
      <c r="E27" s="108">
        <v>360064.4043459745</v>
      </c>
      <c r="F27" s="108">
        <v>344327.48651304649</v>
      </c>
      <c r="G27" s="108">
        <v>717.67288640214235</v>
      </c>
    </row>
    <row r="28" spans="2:7" ht="15.75">
      <c r="B28" s="70" t="s">
        <v>105</v>
      </c>
      <c r="C28" s="108">
        <v>7627.6509031009973</v>
      </c>
      <c r="D28" s="108">
        <v>4166.2171141609997</v>
      </c>
      <c r="E28" s="108">
        <v>379171.63915800001</v>
      </c>
      <c r="F28" s="108">
        <v>364448.40079300001</v>
      </c>
      <c r="G28" s="108">
        <v>806.85864939253725</v>
      </c>
    </row>
    <row r="29" spans="2:7" ht="15.75">
      <c r="B29" s="70" t="s">
        <v>106</v>
      </c>
      <c r="C29" s="108">
        <v>8149.6</v>
      </c>
      <c r="D29" s="108">
        <v>4089.2</v>
      </c>
      <c r="E29" s="108">
        <v>470041</v>
      </c>
      <c r="F29" s="108">
        <v>445631</v>
      </c>
      <c r="G29" s="108">
        <v>690.9</v>
      </c>
    </row>
    <row r="30" spans="2:7" ht="15.75">
      <c r="B30" s="70" t="s">
        <v>107</v>
      </c>
      <c r="C30" s="108">
        <v>9615</v>
      </c>
      <c r="D30" s="108">
        <v>5197.5</v>
      </c>
      <c r="E30" s="108">
        <v>503111</v>
      </c>
      <c r="F30" s="108">
        <v>483710</v>
      </c>
      <c r="G30" s="108">
        <v>741.8</v>
      </c>
    </row>
    <row r="31" spans="2:7" ht="15.75">
      <c r="B31" s="70" t="s">
        <v>108</v>
      </c>
      <c r="C31" s="108">
        <v>10870.6</v>
      </c>
      <c r="D31" s="108">
        <v>5898.5</v>
      </c>
      <c r="E31" s="108">
        <v>516643</v>
      </c>
      <c r="F31" s="108">
        <v>498084</v>
      </c>
      <c r="G31" s="108">
        <v>787.4</v>
      </c>
    </row>
    <row r="32" spans="2:7" ht="15.75">
      <c r="B32" s="70" t="s">
        <v>109</v>
      </c>
      <c r="C32" s="108">
        <v>10969.8</v>
      </c>
      <c r="D32" s="108">
        <v>5844.9</v>
      </c>
      <c r="E32" s="108">
        <v>527828</v>
      </c>
      <c r="F32" s="108">
        <v>510858</v>
      </c>
      <c r="G32" s="108">
        <v>832</v>
      </c>
    </row>
    <row r="33" spans="2:9" ht="15.75">
      <c r="B33" s="70" t="s">
        <v>144</v>
      </c>
      <c r="C33" s="108">
        <v>8614.7000000000007</v>
      </c>
      <c r="D33" s="108">
        <v>4332.5</v>
      </c>
      <c r="E33" s="108">
        <v>485745</v>
      </c>
      <c r="F33" s="108">
        <v>465372</v>
      </c>
      <c r="G33" s="108">
        <v>717.7</v>
      </c>
    </row>
    <row r="34" spans="2:9" ht="15.75">
      <c r="B34" s="70" t="s">
        <v>145</v>
      </c>
      <c r="C34" s="108">
        <v>9849.9</v>
      </c>
      <c r="D34" s="108">
        <v>5132.3</v>
      </c>
      <c r="E34" s="108">
        <v>503456</v>
      </c>
      <c r="F34" s="108">
        <v>484001</v>
      </c>
      <c r="G34" s="108">
        <v>793</v>
      </c>
    </row>
    <row r="35" spans="2:9" ht="15.75">
      <c r="B35" s="70" t="s">
        <v>146</v>
      </c>
      <c r="C35" s="108">
        <v>10676.2</v>
      </c>
      <c r="D35" s="108">
        <v>5504</v>
      </c>
      <c r="E35" s="108">
        <v>507359</v>
      </c>
      <c r="F35" s="108">
        <v>489700</v>
      </c>
      <c r="G35" s="108">
        <v>815.1</v>
      </c>
    </row>
    <row r="36" spans="2:9" ht="15.75">
      <c r="B36" s="70" t="s">
        <v>147</v>
      </c>
      <c r="C36" s="108">
        <v>12109.1</v>
      </c>
      <c r="D36" s="108">
        <v>6260.5</v>
      </c>
      <c r="E36" s="108">
        <v>519035</v>
      </c>
      <c r="F36" s="108">
        <v>501271</v>
      </c>
      <c r="G36" s="108">
        <v>898.7</v>
      </c>
    </row>
    <row r="37" spans="2:9" ht="15.75">
      <c r="B37" s="70" t="s">
        <v>156</v>
      </c>
      <c r="C37" s="108">
        <v>9999.2000000000007</v>
      </c>
      <c r="D37" s="108">
        <v>5017.6000000000004</v>
      </c>
      <c r="E37" s="108">
        <v>495713</v>
      </c>
      <c r="F37" s="108">
        <v>476772</v>
      </c>
      <c r="G37" s="108">
        <v>779.11928420034781</v>
      </c>
    </row>
    <row r="38" spans="2:9" ht="15.75">
      <c r="B38" s="70" t="s">
        <v>157</v>
      </c>
      <c r="C38" s="108">
        <v>11080</v>
      </c>
      <c r="D38" s="108">
        <v>5682.9</v>
      </c>
      <c r="E38" s="108">
        <v>507610</v>
      </c>
      <c r="F38" s="108">
        <v>491098</v>
      </c>
      <c r="G38" s="108">
        <v>856.1</v>
      </c>
    </row>
    <row r="39" spans="2:9" s="12" customFormat="1" ht="15.75">
      <c r="B39" s="193" t="s">
        <v>158</v>
      </c>
      <c r="C39" s="194">
        <v>12075.1</v>
      </c>
      <c r="D39" s="194">
        <v>6404.8</v>
      </c>
      <c r="E39" s="194">
        <v>520217</v>
      </c>
      <c r="F39" s="194">
        <v>504001</v>
      </c>
      <c r="G39" s="194">
        <v>887.5</v>
      </c>
    </row>
    <row r="40" spans="2:9" s="12" customFormat="1" ht="15.75">
      <c r="B40" s="193" t="s">
        <v>159</v>
      </c>
      <c r="C40" s="194">
        <f>[14]Sheet1!$D$42</f>
        <v>12986.9</v>
      </c>
      <c r="D40" s="194">
        <f>[15]sqm_gamoS.!$C$29</f>
        <v>6836.8</v>
      </c>
      <c r="E40" s="194">
        <f>[16]sqm_dasaqm.!$C$29</f>
        <v>534951.80000000005</v>
      </c>
      <c r="F40" s="194">
        <v>501271</v>
      </c>
      <c r="G40" s="194">
        <f>[17]sqm_Srom.!$C$30</f>
        <v>980.5</v>
      </c>
    </row>
    <row r="41" spans="2:9" s="12" customFormat="1" ht="15.75">
      <c r="B41" s="193" t="s">
        <v>160</v>
      </c>
      <c r="C41" s="194">
        <v>11027</v>
      </c>
      <c r="D41" s="194">
        <v>5613.8</v>
      </c>
      <c r="E41" s="194">
        <v>545374</v>
      </c>
      <c r="F41" s="194">
        <v>525062</v>
      </c>
      <c r="G41" s="194">
        <v>851.7</v>
      </c>
    </row>
    <row r="42" spans="2:9" s="12" customFormat="1" ht="15.75">
      <c r="B42" s="193" t="s">
        <v>161</v>
      </c>
      <c r="C42" s="194">
        <v>12848.5</v>
      </c>
      <c r="D42" s="194">
        <v>6963.5</v>
      </c>
      <c r="E42" s="194">
        <v>568457</v>
      </c>
      <c r="F42" s="194">
        <v>491098</v>
      </c>
      <c r="G42" s="194">
        <v>942.2</v>
      </c>
    </row>
    <row r="43" spans="2:9" s="12" customFormat="1" ht="15.75">
      <c r="B43" s="193" t="s">
        <v>162</v>
      </c>
      <c r="C43" s="194">
        <v>13883.1</v>
      </c>
      <c r="D43" s="194">
        <v>7082.5</v>
      </c>
      <c r="E43" s="194">
        <v>568633</v>
      </c>
      <c r="F43" s="194">
        <v>545692</v>
      </c>
      <c r="G43" s="194">
        <v>961.1</v>
      </c>
    </row>
    <row r="44" spans="2:9" s="12" customFormat="1" ht="15.75">
      <c r="B44" s="193" t="s">
        <v>163</v>
      </c>
      <c r="C44" s="194">
        <v>15100.1</v>
      </c>
      <c r="D44" s="194">
        <v>7351.3</v>
      </c>
      <c r="E44" s="194">
        <v>584462</v>
      </c>
      <c r="F44" s="194">
        <v>564160</v>
      </c>
      <c r="G44" s="194">
        <v>1044.5999999999999</v>
      </c>
    </row>
    <row r="45" spans="2:9" ht="15.75">
      <c r="B45" s="70" t="s">
        <v>178</v>
      </c>
      <c r="C45" s="108">
        <v>12729.8</v>
      </c>
      <c r="D45" s="108">
        <v>6454.2</v>
      </c>
      <c r="E45" s="108">
        <v>577631</v>
      </c>
      <c r="F45" s="108">
        <v>541289</v>
      </c>
      <c r="G45" s="108">
        <v>922.4</v>
      </c>
    </row>
    <row r="46" spans="2:9" ht="15.75">
      <c r="B46" s="70" t="s">
        <v>179</v>
      </c>
      <c r="C46" s="108">
        <v>14237.672845312452</v>
      </c>
      <c r="D46" s="108">
        <v>7488.3</v>
      </c>
      <c r="E46" s="108">
        <v>600978</v>
      </c>
      <c r="F46" s="108">
        <v>564468</v>
      </c>
      <c r="G46" s="108">
        <v>978.1</v>
      </c>
    </row>
    <row r="47" spans="2:9" ht="15.75">
      <c r="B47" s="70" t="s">
        <v>180</v>
      </c>
      <c r="C47" s="108">
        <v>15542.6</v>
      </c>
      <c r="D47" s="108">
        <v>8200.7000000000007</v>
      </c>
      <c r="E47" s="108">
        <v>606012</v>
      </c>
      <c r="F47" s="108">
        <v>568183</v>
      </c>
      <c r="G47" s="108">
        <v>1012.5</v>
      </c>
      <c r="I47" s="127"/>
    </row>
    <row r="48" spans="2:9" ht="15.75">
      <c r="B48" s="70" t="s">
        <v>173</v>
      </c>
      <c r="C48" s="108">
        <v>17403.900000000001</v>
      </c>
      <c r="D48" s="108">
        <v>8819.4</v>
      </c>
      <c r="E48" s="108">
        <v>620775</v>
      </c>
      <c r="F48" s="108">
        <v>584871</v>
      </c>
      <c r="G48" s="108">
        <v>1130.4000000000001</v>
      </c>
    </row>
    <row r="49" spans="2:9" ht="15.75">
      <c r="B49" s="70" t="s">
        <v>177</v>
      </c>
      <c r="C49" s="108">
        <v>15160.6</v>
      </c>
      <c r="D49" s="108">
        <v>7496.2</v>
      </c>
      <c r="E49" s="108">
        <v>604984</v>
      </c>
      <c r="F49" s="108">
        <v>570892</v>
      </c>
      <c r="G49" s="108">
        <v>1024</v>
      </c>
    </row>
    <row r="50" spans="2:9" ht="15.75">
      <c r="B50" s="70" t="s">
        <v>176</v>
      </c>
      <c r="C50" s="108">
        <v>16640</v>
      </c>
      <c r="D50" s="108">
        <v>8900</v>
      </c>
      <c r="E50" s="108">
        <v>631316</v>
      </c>
      <c r="F50" s="108">
        <v>598138</v>
      </c>
      <c r="G50" s="108">
        <v>1106.9000000000001</v>
      </c>
      <c r="I50" s="187"/>
    </row>
    <row r="51" spans="2:9" ht="15.75">
      <c r="B51" s="70" t="s">
        <v>175</v>
      </c>
      <c r="C51" s="108">
        <v>18611</v>
      </c>
      <c r="D51" s="108">
        <v>10088.799999999999</v>
      </c>
      <c r="E51" s="108">
        <v>643923.42627762491</v>
      </c>
      <c r="F51" s="108">
        <v>611104</v>
      </c>
      <c r="G51" s="108">
        <v>1143.5</v>
      </c>
    </row>
    <row r="52" spans="2:9" ht="15.75">
      <c r="B52" s="70" t="s">
        <v>174</v>
      </c>
      <c r="C52" s="108">
        <v>21145.4</v>
      </c>
      <c r="D52" s="108">
        <v>10539.9</v>
      </c>
      <c r="E52" s="108">
        <v>660059</v>
      </c>
      <c r="F52" s="108">
        <v>629876</v>
      </c>
      <c r="G52" s="108">
        <v>1241.5</v>
      </c>
    </row>
    <row r="53" spans="2:9" ht="15.75">
      <c r="B53" s="70" t="s">
        <v>181</v>
      </c>
      <c r="C53" s="108">
        <v>17980.2</v>
      </c>
      <c r="D53" s="108">
        <v>8692.2000000000007</v>
      </c>
      <c r="E53" s="108">
        <v>637047</v>
      </c>
      <c r="F53" s="108">
        <v>603584</v>
      </c>
      <c r="G53" s="108">
        <v>1106.4000000000001</v>
      </c>
    </row>
    <row r="54" spans="2:9" ht="15.75">
      <c r="B54" s="70" t="s">
        <v>182</v>
      </c>
      <c r="C54" s="108">
        <v>19922.7</v>
      </c>
      <c r="D54" s="108">
        <v>10032.200000000001</v>
      </c>
      <c r="E54" s="108">
        <v>656526</v>
      </c>
      <c r="F54" s="108">
        <v>621378</v>
      </c>
      <c r="G54" s="108">
        <v>1150.4000000000001</v>
      </c>
    </row>
    <row r="55" spans="2:9" ht="15.75">
      <c r="B55" s="70" t="s">
        <v>183</v>
      </c>
      <c r="C55" s="108">
        <v>21829.4</v>
      </c>
      <c r="D55" s="108">
        <v>10652.2</v>
      </c>
      <c r="E55" s="108">
        <v>665466</v>
      </c>
      <c r="F55" s="108">
        <v>628062</v>
      </c>
      <c r="G55" s="108">
        <v>1186.7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23"/>
  <sheetViews>
    <sheetView showGridLines="0" zoomScaleNormal="100" workbookViewId="0">
      <selection activeCell="G29" sqref="G29"/>
    </sheetView>
  </sheetViews>
  <sheetFormatPr defaultRowHeight="13.5"/>
  <cols>
    <col min="1" max="1" width="7.140625" style="73" customWidth="1"/>
    <col min="2" max="4" width="17.5703125" style="73" customWidth="1"/>
    <col min="5" max="5" width="17.5703125" style="83" customWidth="1"/>
    <col min="6" max="7" width="17.5703125" style="73" customWidth="1"/>
    <col min="8" max="256" width="9.140625" style="73"/>
    <col min="257" max="257" width="7.140625" style="73" customWidth="1"/>
    <col min="258" max="263" width="17.5703125" style="73" customWidth="1"/>
    <col min="264" max="512" width="9.140625" style="73"/>
    <col min="513" max="513" width="7.140625" style="73" customWidth="1"/>
    <col min="514" max="519" width="17.5703125" style="73" customWidth="1"/>
    <col min="520" max="768" width="9.140625" style="73"/>
    <col min="769" max="769" width="7.140625" style="73" customWidth="1"/>
    <col min="770" max="775" width="17.5703125" style="73" customWidth="1"/>
    <col min="776" max="1024" width="9.140625" style="73"/>
    <col min="1025" max="1025" width="7.140625" style="73" customWidth="1"/>
    <col min="1026" max="1031" width="17.5703125" style="73" customWidth="1"/>
    <col min="1032" max="1280" width="9.140625" style="73"/>
    <col min="1281" max="1281" width="7.140625" style="73" customWidth="1"/>
    <col min="1282" max="1287" width="17.5703125" style="73" customWidth="1"/>
    <col min="1288" max="1536" width="9.140625" style="73"/>
    <col min="1537" max="1537" width="7.140625" style="73" customWidth="1"/>
    <col min="1538" max="1543" width="17.5703125" style="73" customWidth="1"/>
    <col min="1544" max="1792" width="9.140625" style="73"/>
    <col min="1793" max="1793" width="7.140625" style="73" customWidth="1"/>
    <col min="1794" max="1799" width="17.5703125" style="73" customWidth="1"/>
    <col min="1800" max="2048" width="9.140625" style="73"/>
    <col min="2049" max="2049" width="7.140625" style="73" customWidth="1"/>
    <col min="2050" max="2055" width="17.5703125" style="73" customWidth="1"/>
    <col min="2056" max="2304" width="9.140625" style="73"/>
    <col min="2305" max="2305" width="7.140625" style="73" customWidth="1"/>
    <col min="2306" max="2311" width="17.5703125" style="73" customWidth="1"/>
    <col min="2312" max="2560" width="9.140625" style="73"/>
    <col min="2561" max="2561" width="7.140625" style="73" customWidth="1"/>
    <col min="2562" max="2567" width="17.5703125" style="73" customWidth="1"/>
    <col min="2568" max="2816" width="9.140625" style="73"/>
    <col min="2817" max="2817" width="7.140625" style="73" customWidth="1"/>
    <col min="2818" max="2823" width="17.5703125" style="73" customWidth="1"/>
    <col min="2824" max="3072" width="9.140625" style="73"/>
    <col min="3073" max="3073" width="7.140625" style="73" customWidth="1"/>
    <col min="3074" max="3079" width="17.5703125" style="73" customWidth="1"/>
    <col min="3080" max="3328" width="9.140625" style="73"/>
    <col min="3329" max="3329" width="7.140625" style="73" customWidth="1"/>
    <col min="3330" max="3335" width="17.5703125" style="73" customWidth="1"/>
    <col min="3336" max="3584" width="9.140625" style="73"/>
    <col min="3585" max="3585" width="7.140625" style="73" customWidth="1"/>
    <col min="3586" max="3591" width="17.5703125" style="73" customWidth="1"/>
    <col min="3592" max="3840" width="9.140625" style="73"/>
    <col min="3841" max="3841" width="7.140625" style="73" customWidth="1"/>
    <col min="3842" max="3847" width="17.5703125" style="73" customWidth="1"/>
    <col min="3848" max="4096" width="9.140625" style="73"/>
    <col min="4097" max="4097" width="7.140625" style="73" customWidth="1"/>
    <col min="4098" max="4103" width="17.5703125" style="73" customWidth="1"/>
    <col min="4104" max="4352" width="9.140625" style="73"/>
    <col min="4353" max="4353" width="7.140625" style="73" customWidth="1"/>
    <col min="4354" max="4359" width="17.5703125" style="73" customWidth="1"/>
    <col min="4360" max="4608" width="9.140625" style="73"/>
    <col min="4609" max="4609" width="7.140625" style="73" customWidth="1"/>
    <col min="4610" max="4615" width="17.5703125" style="73" customWidth="1"/>
    <col min="4616" max="4864" width="9.140625" style="73"/>
    <col min="4865" max="4865" width="7.140625" style="73" customWidth="1"/>
    <col min="4866" max="4871" width="17.5703125" style="73" customWidth="1"/>
    <col min="4872" max="5120" width="9.140625" style="73"/>
    <col min="5121" max="5121" width="7.140625" style="73" customWidth="1"/>
    <col min="5122" max="5127" width="17.5703125" style="73" customWidth="1"/>
    <col min="5128" max="5376" width="9.140625" style="73"/>
    <col min="5377" max="5377" width="7.140625" style="73" customWidth="1"/>
    <col min="5378" max="5383" width="17.5703125" style="73" customWidth="1"/>
    <col min="5384" max="5632" width="9.140625" style="73"/>
    <col min="5633" max="5633" width="7.140625" style="73" customWidth="1"/>
    <col min="5634" max="5639" width="17.5703125" style="73" customWidth="1"/>
    <col min="5640" max="5888" width="9.140625" style="73"/>
    <col min="5889" max="5889" width="7.140625" style="73" customWidth="1"/>
    <col min="5890" max="5895" width="17.5703125" style="73" customWidth="1"/>
    <col min="5896" max="6144" width="9.140625" style="73"/>
    <col min="6145" max="6145" width="7.140625" style="73" customWidth="1"/>
    <col min="6146" max="6151" width="17.5703125" style="73" customWidth="1"/>
    <col min="6152" max="6400" width="9.140625" style="73"/>
    <col min="6401" max="6401" width="7.140625" style="73" customWidth="1"/>
    <col min="6402" max="6407" width="17.5703125" style="73" customWidth="1"/>
    <col min="6408" max="6656" width="9.140625" style="73"/>
    <col min="6657" max="6657" width="7.140625" style="73" customWidth="1"/>
    <col min="6658" max="6663" width="17.5703125" style="73" customWidth="1"/>
    <col min="6664" max="6912" width="9.140625" style="73"/>
    <col min="6913" max="6913" width="7.140625" style="73" customWidth="1"/>
    <col min="6914" max="6919" width="17.5703125" style="73" customWidth="1"/>
    <col min="6920" max="7168" width="9.140625" style="73"/>
    <col min="7169" max="7169" width="7.140625" style="73" customWidth="1"/>
    <col min="7170" max="7175" width="17.5703125" style="73" customWidth="1"/>
    <col min="7176" max="7424" width="9.140625" style="73"/>
    <col min="7425" max="7425" width="7.140625" style="73" customWidth="1"/>
    <col min="7426" max="7431" width="17.5703125" style="73" customWidth="1"/>
    <col min="7432" max="7680" width="9.140625" style="73"/>
    <col min="7681" max="7681" width="7.140625" style="73" customWidth="1"/>
    <col min="7682" max="7687" width="17.5703125" style="73" customWidth="1"/>
    <col min="7688" max="7936" width="9.140625" style="73"/>
    <col min="7937" max="7937" width="7.140625" style="73" customWidth="1"/>
    <col min="7938" max="7943" width="17.5703125" style="73" customWidth="1"/>
    <col min="7944" max="8192" width="9.140625" style="73"/>
    <col min="8193" max="8193" width="7.140625" style="73" customWidth="1"/>
    <col min="8194" max="8199" width="17.5703125" style="73" customWidth="1"/>
    <col min="8200" max="8448" width="9.140625" style="73"/>
    <col min="8449" max="8449" width="7.140625" style="73" customWidth="1"/>
    <col min="8450" max="8455" width="17.5703125" style="73" customWidth="1"/>
    <col min="8456" max="8704" width="9.140625" style="73"/>
    <col min="8705" max="8705" width="7.140625" style="73" customWidth="1"/>
    <col min="8706" max="8711" width="17.5703125" style="73" customWidth="1"/>
    <col min="8712" max="8960" width="9.140625" style="73"/>
    <col min="8961" max="8961" width="7.140625" style="73" customWidth="1"/>
    <col min="8962" max="8967" width="17.5703125" style="73" customWidth="1"/>
    <col min="8968" max="9216" width="9.140625" style="73"/>
    <col min="9217" max="9217" width="7.140625" style="73" customWidth="1"/>
    <col min="9218" max="9223" width="17.5703125" style="73" customWidth="1"/>
    <col min="9224" max="9472" width="9.140625" style="73"/>
    <col min="9473" max="9473" width="7.140625" style="73" customWidth="1"/>
    <col min="9474" max="9479" width="17.5703125" style="73" customWidth="1"/>
    <col min="9480" max="9728" width="9.140625" style="73"/>
    <col min="9729" max="9729" width="7.140625" style="73" customWidth="1"/>
    <col min="9730" max="9735" width="17.5703125" style="73" customWidth="1"/>
    <col min="9736" max="9984" width="9.140625" style="73"/>
    <col min="9985" max="9985" width="7.140625" style="73" customWidth="1"/>
    <col min="9986" max="9991" width="17.5703125" style="73" customWidth="1"/>
    <col min="9992" max="10240" width="9.140625" style="73"/>
    <col min="10241" max="10241" width="7.140625" style="73" customWidth="1"/>
    <col min="10242" max="10247" width="17.5703125" style="73" customWidth="1"/>
    <col min="10248" max="10496" width="9.140625" style="73"/>
    <col min="10497" max="10497" width="7.140625" style="73" customWidth="1"/>
    <col min="10498" max="10503" width="17.5703125" style="73" customWidth="1"/>
    <col min="10504" max="10752" width="9.140625" style="73"/>
    <col min="10753" max="10753" width="7.140625" style="73" customWidth="1"/>
    <col min="10754" max="10759" width="17.5703125" style="73" customWidth="1"/>
    <col min="10760" max="11008" width="9.140625" style="73"/>
    <col min="11009" max="11009" width="7.140625" style="73" customWidth="1"/>
    <col min="11010" max="11015" width="17.5703125" style="73" customWidth="1"/>
    <col min="11016" max="11264" width="9.140625" style="73"/>
    <col min="11265" max="11265" width="7.140625" style="73" customWidth="1"/>
    <col min="11266" max="11271" width="17.5703125" style="73" customWidth="1"/>
    <col min="11272" max="11520" width="9.140625" style="73"/>
    <col min="11521" max="11521" width="7.140625" style="73" customWidth="1"/>
    <col min="11522" max="11527" width="17.5703125" style="73" customWidth="1"/>
    <col min="11528" max="11776" width="9.140625" style="73"/>
    <col min="11777" max="11777" width="7.140625" style="73" customWidth="1"/>
    <col min="11778" max="11783" width="17.5703125" style="73" customWidth="1"/>
    <col min="11784" max="12032" width="9.140625" style="73"/>
    <col min="12033" max="12033" width="7.140625" style="73" customWidth="1"/>
    <col min="12034" max="12039" width="17.5703125" style="73" customWidth="1"/>
    <col min="12040" max="12288" width="9.140625" style="73"/>
    <col min="12289" max="12289" width="7.140625" style="73" customWidth="1"/>
    <col min="12290" max="12295" width="17.5703125" style="73" customWidth="1"/>
    <col min="12296" max="12544" width="9.140625" style="73"/>
    <col min="12545" max="12545" width="7.140625" style="73" customWidth="1"/>
    <col min="12546" max="12551" width="17.5703125" style="73" customWidth="1"/>
    <col min="12552" max="12800" width="9.140625" style="73"/>
    <col min="12801" max="12801" width="7.140625" style="73" customWidth="1"/>
    <col min="12802" max="12807" width="17.5703125" style="73" customWidth="1"/>
    <col min="12808" max="13056" width="9.140625" style="73"/>
    <col min="13057" max="13057" width="7.140625" style="73" customWidth="1"/>
    <col min="13058" max="13063" width="17.5703125" style="73" customWidth="1"/>
    <col min="13064" max="13312" width="9.140625" style="73"/>
    <col min="13313" max="13313" width="7.140625" style="73" customWidth="1"/>
    <col min="13314" max="13319" width="17.5703125" style="73" customWidth="1"/>
    <col min="13320" max="13568" width="9.140625" style="73"/>
    <col min="13569" max="13569" width="7.140625" style="73" customWidth="1"/>
    <col min="13570" max="13575" width="17.5703125" style="73" customWidth="1"/>
    <col min="13576" max="13824" width="9.140625" style="73"/>
    <col min="13825" max="13825" width="7.140625" style="73" customWidth="1"/>
    <col min="13826" max="13831" width="17.5703125" style="73" customWidth="1"/>
    <col min="13832" max="14080" width="9.140625" style="73"/>
    <col min="14081" max="14081" width="7.140625" style="73" customWidth="1"/>
    <col min="14082" max="14087" width="17.5703125" style="73" customWidth="1"/>
    <col min="14088" max="14336" width="9.140625" style="73"/>
    <col min="14337" max="14337" width="7.140625" style="73" customWidth="1"/>
    <col min="14338" max="14343" width="17.5703125" style="73" customWidth="1"/>
    <col min="14344" max="14592" width="9.140625" style="73"/>
    <col min="14593" max="14593" width="7.140625" style="73" customWidth="1"/>
    <col min="14594" max="14599" width="17.5703125" style="73" customWidth="1"/>
    <col min="14600" max="14848" width="9.140625" style="73"/>
    <col min="14849" max="14849" width="7.140625" style="73" customWidth="1"/>
    <col min="14850" max="14855" width="17.5703125" style="73" customWidth="1"/>
    <col min="14856" max="15104" width="9.140625" style="73"/>
    <col min="15105" max="15105" width="7.140625" style="73" customWidth="1"/>
    <col min="15106" max="15111" width="17.5703125" style="73" customWidth="1"/>
    <col min="15112" max="15360" width="9.140625" style="73"/>
    <col min="15361" max="15361" width="7.140625" style="73" customWidth="1"/>
    <col min="15362" max="15367" width="17.5703125" style="73" customWidth="1"/>
    <col min="15368" max="15616" width="9.140625" style="73"/>
    <col min="15617" max="15617" width="7.140625" style="73" customWidth="1"/>
    <col min="15618" max="15623" width="17.5703125" style="73" customWidth="1"/>
    <col min="15624" max="15872" width="9.140625" style="73"/>
    <col min="15873" max="15873" width="7.140625" style="73" customWidth="1"/>
    <col min="15874" max="15879" width="17.5703125" style="73" customWidth="1"/>
    <col min="15880" max="16128" width="9.140625" style="73"/>
    <col min="16129" max="16129" width="7.140625" style="73" customWidth="1"/>
    <col min="16130" max="16135" width="17.5703125" style="73" customWidth="1"/>
    <col min="16136" max="16384" width="9.140625" style="73"/>
  </cols>
  <sheetData>
    <row r="1" spans="1:7" ht="27.75" customHeight="1">
      <c r="A1" s="218" t="s">
        <v>126</v>
      </c>
      <c r="B1" s="218"/>
      <c r="C1" s="218"/>
      <c r="D1" s="218"/>
      <c r="E1" s="218"/>
      <c r="F1" s="218"/>
      <c r="G1" s="218"/>
    </row>
    <row r="2" spans="1:7">
      <c r="A2" s="74"/>
      <c r="B2" s="74"/>
      <c r="C2" s="74"/>
      <c r="D2" s="74"/>
      <c r="E2" s="75"/>
      <c r="F2" s="74"/>
      <c r="G2" s="74"/>
    </row>
    <row r="3" spans="1:7" s="78" customFormat="1" ht="61.5">
      <c r="A3" s="76"/>
      <c r="B3" s="77" t="s">
        <v>127</v>
      </c>
      <c r="C3" s="77" t="s">
        <v>128</v>
      </c>
      <c r="D3" s="77" t="s">
        <v>129</v>
      </c>
      <c r="E3" s="77" t="s">
        <v>151</v>
      </c>
      <c r="F3" s="77" t="s">
        <v>130</v>
      </c>
      <c r="G3" s="77" t="s">
        <v>131</v>
      </c>
    </row>
    <row r="4" spans="1:7">
      <c r="A4" s="79">
        <v>2006</v>
      </c>
      <c r="B4" s="80">
        <v>0.43046170284194202</v>
      </c>
      <c r="C4" s="80">
        <v>0.49666967840972998</v>
      </c>
      <c r="D4" s="80">
        <v>0.441564878518314</v>
      </c>
      <c r="E4" s="80">
        <v>0.38168670769227703</v>
      </c>
      <c r="F4" s="80">
        <v>0.44936784043865302</v>
      </c>
      <c r="G4" s="80">
        <v>0.40280362287814703</v>
      </c>
    </row>
    <row r="5" spans="1:7">
      <c r="A5" s="79">
        <v>2007</v>
      </c>
      <c r="B5" s="80">
        <v>0.43866710876583598</v>
      </c>
      <c r="C5" s="80">
        <v>0.49559303775802999</v>
      </c>
      <c r="D5" s="80">
        <v>0.44569974712777299</v>
      </c>
      <c r="E5" s="80">
        <v>0.39775219000020001</v>
      </c>
      <c r="F5" s="80">
        <v>0.46296319754284398</v>
      </c>
      <c r="G5" s="80">
        <v>0.41922166215740603</v>
      </c>
    </row>
    <row r="6" spans="1:7">
      <c r="A6" s="79">
        <v>2008</v>
      </c>
      <c r="B6" s="80">
        <v>0.42847145663721697</v>
      </c>
      <c r="C6" s="80">
        <v>0.50179594400570005</v>
      </c>
      <c r="D6" s="80">
        <v>0.45405112772228301</v>
      </c>
      <c r="E6" s="80">
        <v>0.39626691026725303</v>
      </c>
      <c r="F6" s="80">
        <v>0.46956268288926201</v>
      </c>
      <c r="G6" s="80">
        <v>0.42370590861407598</v>
      </c>
    </row>
    <row r="7" spans="1:7">
      <c r="A7" s="79">
        <v>2009</v>
      </c>
      <c r="B7" s="80">
        <v>0.433077257543316</v>
      </c>
      <c r="C7" s="80">
        <v>0.49974181368568998</v>
      </c>
      <c r="D7" s="80">
        <v>0.44906190782743699</v>
      </c>
      <c r="E7" s="80">
        <v>0.40219639630220699</v>
      </c>
      <c r="F7" s="80">
        <v>0.47469571034040903</v>
      </c>
      <c r="G7" s="80">
        <v>0.42789416076896902</v>
      </c>
    </row>
    <row r="8" spans="1:7">
      <c r="A8" s="81">
        <v>2010</v>
      </c>
      <c r="B8" s="80">
        <v>0.432485247887262</v>
      </c>
      <c r="C8" s="80">
        <v>0.49106886052643001</v>
      </c>
      <c r="D8" s="80">
        <v>0.44728614479350798</v>
      </c>
      <c r="E8" s="80">
        <v>0.41498372308411002</v>
      </c>
      <c r="F8" s="80">
        <v>0.48210295061883701</v>
      </c>
      <c r="G8" s="80">
        <v>0.43782538564360801</v>
      </c>
    </row>
    <row r="9" spans="1:7">
      <c r="A9" s="81">
        <v>2011</v>
      </c>
      <c r="B9" s="80">
        <v>0.43018178335588497</v>
      </c>
      <c r="C9" s="80">
        <v>0.48899664127337999</v>
      </c>
      <c r="D9" s="80">
        <v>0.45303595293068899</v>
      </c>
      <c r="E9" s="80">
        <v>0.41534386795205203</v>
      </c>
      <c r="F9" s="80">
        <v>0.49371431611931399</v>
      </c>
      <c r="G9" s="80">
        <v>0.45447729187225799</v>
      </c>
    </row>
    <row r="10" spans="1:7">
      <c r="A10" s="81">
        <v>2012</v>
      </c>
      <c r="B10" s="80">
        <v>0.41496857055493502</v>
      </c>
      <c r="C10" s="80">
        <v>0.46659975869557002</v>
      </c>
      <c r="D10" s="80">
        <v>0.43288674513352099</v>
      </c>
      <c r="E10" s="80">
        <v>0.407960971780787</v>
      </c>
      <c r="F10" s="80">
        <v>0.47834553311763001</v>
      </c>
      <c r="G10" s="80">
        <v>0.44075674031391299</v>
      </c>
    </row>
    <row r="11" spans="1:7">
      <c r="A11" s="81">
        <v>2013</v>
      </c>
      <c r="B11" s="80">
        <v>0.39869865565179402</v>
      </c>
      <c r="C11" s="80">
        <v>0.43381835399135998</v>
      </c>
      <c r="D11" s="80">
        <v>0.40445797557758201</v>
      </c>
      <c r="E11" s="80">
        <v>0.38863604388512202</v>
      </c>
      <c r="F11" s="80">
        <v>0.45504267326338199</v>
      </c>
      <c r="G11" s="80">
        <v>0.42178807281140202</v>
      </c>
    </row>
    <row r="12" spans="1:7">
      <c r="A12" s="81">
        <v>2014</v>
      </c>
      <c r="B12" s="80">
        <v>0.39150180880143798</v>
      </c>
      <c r="C12" s="80">
        <v>0.43254401968721001</v>
      </c>
      <c r="D12" s="80">
        <v>0.40397517365918201</v>
      </c>
      <c r="E12" s="80">
        <v>0.38660216229703598</v>
      </c>
      <c r="F12" s="80">
        <v>0.46820466451399101</v>
      </c>
      <c r="G12" s="80">
        <v>0.43530659574852998</v>
      </c>
    </row>
    <row r="13" spans="1:7" ht="15" customHeight="1">
      <c r="A13" s="81">
        <v>2015</v>
      </c>
      <c r="B13" s="80">
        <v>0.39319847161736698</v>
      </c>
      <c r="C13" s="80">
        <v>0.43387506197081999</v>
      </c>
      <c r="D13" s="80">
        <v>0.40571087108215598</v>
      </c>
      <c r="E13" s="80">
        <v>0.37630582297552601</v>
      </c>
      <c r="F13" s="80">
        <v>0.45516887806477102</v>
      </c>
      <c r="G13" s="80">
        <v>0.42570524800953402</v>
      </c>
    </row>
    <row r="14" spans="1:7" ht="16.5" customHeight="1">
      <c r="A14" s="81">
        <v>2016</v>
      </c>
      <c r="B14" s="80">
        <v>0.39961675930058399</v>
      </c>
      <c r="C14" s="80">
        <v>0.43211624757966999</v>
      </c>
      <c r="D14" s="80">
        <v>0.40802701774380301</v>
      </c>
      <c r="E14" s="80">
        <v>0.38748217925190098</v>
      </c>
      <c r="F14" s="80">
        <v>0.455592464420702</v>
      </c>
      <c r="G14" s="80">
        <v>0.428435500514741</v>
      </c>
    </row>
    <row r="15" spans="1:7" ht="15" customHeight="1">
      <c r="A15" s="81">
        <v>2017</v>
      </c>
      <c r="B15" s="80">
        <v>0.413923690439711</v>
      </c>
      <c r="C15" s="80">
        <v>0.445528427078417</v>
      </c>
      <c r="D15" s="80">
        <v>0.42610403648254003</v>
      </c>
      <c r="E15" s="80">
        <v>0.40123712407296502</v>
      </c>
      <c r="F15" s="80">
        <v>0.46648596037273998</v>
      </c>
      <c r="G15" s="80">
        <v>0.44545532108071101</v>
      </c>
    </row>
    <row r="16" spans="1:7">
      <c r="A16" s="165"/>
      <c r="B16" s="166"/>
      <c r="C16" s="166"/>
      <c r="D16" s="166"/>
      <c r="E16" s="166"/>
      <c r="F16" s="166"/>
      <c r="G16" s="166"/>
    </row>
    <row r="17" spans="1:7">
      <c r="A17" s="165"/>
      <c r="B17" s="166"/>
      <c r="C17" s="166"/>
      <c r="D17" s="166"/>
      <c r="E17" s="166"/>
      <c r="F17" s="166"/>
      <c r="G17" s="166"/>
    </row>
    <row r="18" spans="1:7" ht="15.75">
      <c r="A18" s="82" t="s">
        <v>132</v>
      </c>
      <c r="B18" s="74"/>
      <c r="C18" s="74"/>
      <c r="D18" s="74"/>
      <c r="E18" s="75"/>
      <c r="F18" s="74"/>
      <c r="G18" s="74"/>
    </row>
    <row r="19" spans="1:7" ht="15.75">
      <c r="A19" s="82" t="s">
        <v>133</v>
      </c>
      <c r="B19" s="74"/>
      <c r="C19" s="74"/>
      <c r="D19" s="74"/>
      <c r="E19" s="75"/>
      <c r="F19" s="74"/>
      <c r="G19" s="74"/>
    </row>
    <row r="20" spans="1:7" ht="15.75">
      <c r="A20" s="82" t="s">
        <v>134</v>
      </c>
      <c r="B20" s="74"/>
      <c r="C20" s="74"/>
      <c r="D20" s="74"/>
      <c r="E20" s="75"/>
      <c r="F20" s="74"/>
      <c r="G20" s="74"/>
    </row>
    <row r="21" spans="1:7" ht="15.75">
      <c r="A21" s="82" t="s">
        <v>135</v>
      </c>
      <c r="B21" s="74"/>
      <c r="C21" s="74"/>
      <c r="D21" s="74"/>
      <c r="E21" s="75"/>
      <c r="F21" s="74"/>
      <c r="G21" s="74"/>
    </row>
    <row r="22" spans="1:7" ht="15.75">
      <c r="A22" s="82" t="s">
        <v>136</v>
      </c>
      <c r="B22" s="74"/>
      <c r="C22" s="74"/>
      <c r="D22" s="74"/>
      <c r="E22" s="75"/>
      <c r="F22" s="74"/>
      <c r="G22" s="74"/>
    </row>
    <row r="23" spans="1:7" ht="15.75">
      <c r="A23" s="82" t="s">
        <v>137</v>
      </c>
      <c r="B23" s="74"/>
      <c r="C23" s="74"/>
      <c r="D23" s="74"/>
      <c r="E23" s="75"/>
      <c r="F23" s="74"/>
      <c r="G23" s="74"/>
    </row>
  </sheetData>
  <mergeCells count="1">
    <mergeCell ref="A1:G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მშპ_წლიური</vt:lpstr>
      <vt:lpstr>მშპ_კვარტალური</vt:lpstr>
      <vt:lpstr>უმუშევრობა</vt:lpstr>
      <vt:lpstr>დამატებული ღირებულება_თვეებ</vt:lpstr>
      <vt:lpstr>სესხები (ნაკადები)</vt:lpstr>
      <vt:lpstr>ბიზნეს სექტორი წლიური</vt:lpstr>
      <vt:lpstr>ბიზნეს სექტორი </vt:lpstr>
      <vt:lpstr>ჯინი</vt:lpstr>
      <vt:lpstr>უმუშევრობა!Print_Area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2019-02-11T07:42:08Z</dcterms:modified>
</cp:coreProperties>
</file>